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15" yWindow="195" windowWidth="11220" windowHeight="11640" tabRatio="909" activeTab="5"/>
  </bookViews>
  <sheets>
    <sheet name="Tbl 1 Trends" sheetId="1" r:id="rId1"/>
    <sheet name="Tbl 2 KPIs" sheetId="2" r:id="rId2"/>
    <sheet name="Tbl 3 - Organisation" sheetId="3" r:id="rId3"/>
    <sheet name="Tbl 4 - Services" sheetId="4" r:id="rId4"/>
    <sheet name="Tbl 5 - Info Resour" sheetId="5" r:id="rId5"/>
    <sheet name="Tbl 6 - Expenditure" sheetId="6" r:id="rId6"/>
    <sheet name="Tbl 7 - Instit. Population" sheetId="7" r:id="rId7"/>
  </sheets>
  <definedNames>
    <definedName name="_xlnm.Print_Area" localSheetId="0">'Tbl 1 Trends'!$A$1:$K$47</definedName>
    <definedName name="_xlnm.Print_Area" localSheetId="1">'Tbl 2 KPIs'!$A$1:$J$48</definedName>
    <definedName name="_xlnm.Print_Area" localSheetId="3">'Tbl 4 - Services'!$A$1:$J$32</definedName>
    <definedName name="_xlnm.Print_Area" localSheetId="4">'Tbl 5 - Info Resour'!$A$1:$J$60</definedName>
    <definedName name="_xlnm.Print_Area" localSheetId="5">'Tbl 6 - Expenditure'!$A$1:$J$36</definedName>
    <definedName name="_xlnm.Print_Area" localSheetId="6">'Tbl 7 - Instit. Population'!$A$1:$J$37</definedName>
    <definedName name="_xlnm.Print_Titles" localSheetId="0">'Tbl 1 Trends'!$3:$3</definedName>
  </definedNames>
  <calcPr fullCalcOnLoad="1"/>
</workbook>
</file>

<file path=xl/comments1.xml><?xml version="1.0" encoding="utf-8"?>
<comments xmlns="http://schemas.openxmlformats.org/spreadsheetml/2006/main">
  <authors>
    <author>Craigie</author>
    <author>rachel</author>
  </authors>
  <commentList>
    <comment ref="F29" authorId="0">
      <text>
        <r>
          <rPr>
            <sz val="8"/>
            <rFont val="Tahoma"/>
            <family val="0"/>
          </rPr>
          <t xml:space="preserve">This figure excludes Massey University 
</t>
        </r>
      </text>
    </comment>
    <comment ref="C23" authorId="1">
      <text>
        <r>
          <rPr>
            <sz val="8"/>
            <rFont val="Tahoma"/>
            <family val="2"/>
          </rPr>
          <t>This figure excludes University of Auckland.</t>
        </r>
      </text>
    </comment>
    <comment ref="E26" authorId="1">
      <text>
        <r>
          <rPr>
            <sz val="8"/>
            <rFont val="Tahoma"/>
            <family val="2"/>
          </rPr>
          <t>This figure excludes Massey University.</t>
        </r>
      </text>
    </comment>
    <comment ref="F16" authorId="0">
      <text>
        <r>
          <rPr>
            <sz val="8"/>
            <rFont val="Tahoma"/>
            <family val="0"/>
          </rPr>
          <t xml:space="preserve">This figure excludes the University of Auckland and Victoria University.
</t>
        </r>
      </text>
    </comment>
    <comment ref="F28" authorId="0">
      <text>
        <r>
          <rPr>
            <sz val="8"/>
            <rFont val="Tahoma"/>
            <family val="0"/>
          </rPr>
          <t xml:space="preserve">This figure excludes Massey University </t>
        </r>
      </text>
    </comment>
    <comment ref="G16" authorId="0">
      <text>
        <r>
          <rPr>
            <sz val="8"/>
            <rFont val="Tahoma"/>
            <family val="2"/>
          </rPr>
          <t xml:space="preserve">This figure excludes the University of Auckland and Massey University
</t>
        </r>
      </text>
    </comment>
    <comment ref="G34" authorId="0">
      <text>
        <r>
          <rPr>
            <sz val="8"/>
            <rFont val="Tahoma"/>
            <family val="2"/>
          </rPr>
          <t xml:space="preserve">This figure increased due to amalgamation of College of Education and Victoria
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sz val="8"/>
            <rFont val="Tahoma"/>
            <family val="2"/>
          </rPr>
          <t xml:space="preserve">This figure excludes the University of Auckland and Massey University
</t>
        </r>
      </text>
    </comment>
    <comment ref="A13" authorId="0">
      <text>
        <r>
          <rPr>
            <sz val="8"/>
            <rFont val="Tahoma"/>
            <family val="2"/>
          </rPr>
          <t>This figure does not include e-reserve loans</t>
        </r>
        <r>
          <rPr>
            <sz val="8"/>
            <rFont val="Tahoma"/>
            <family val="0"/>
          </rPr>
          <t xml:space="preserve">
</t>
        </r>
      </text>
    </comment>
    <comment ref="E16" authorId="0">
      <text>
        <r>
          <rPr>
            <sz val="8"/>
            <rFont val="Tahoma"/>
            <family val="0"/>
          </rPr>
          <t xml:space="preserve">This figure does not include the Univeristy of Auckland, the University of Waikato or Victoria Univeristy.
</t>
        </r>
      </text>
    </comment>
    <comment ref="K16" authorId="0">
      <text>
        <r>
          <rPr>
            <sz val="8"/>
            <rFont val="Tahoma"/>
            <family val="2"/>
          </rPr>
          <t xml:space="preserve">This figure excludes the University of Auckland, and Victoria University
</t>
        </r>
      </text>
    </comment>
  </commentList>
</comments>
</file>

<file path=xl/comments2.xml><?xml version="1.0" encoding="utf-8"?>
<comments xmlns="http://schemas.openxmlformats.org/spreadsheetml/2006/main">
  <authors>
    <author>Craigie</author>
  </authors>
  <commentList>
    <comment ref="A27" authorId="0">
      <text>
        <r>
          <rPr>
            <sz val="8"/>
            <rFont val="Tahoma"/>
            <family val="0"/>
          </rPr>
          <t>These numbers relate to Total Library Staff (including Bindery staff)</t>
        </r>
      </text>
    </comment>
  </commentList>
</comments>
</file>

<file path=xl/comments3.xml><?xml version="1.0" encoding="utf-8"?>
<comments xmlns="http://schemas.openxmlformats.org/spreadsheetml/2006/main">
  <authors>
    <author>Craigie</author>
    <author>rhallett</author>
  </authors>
  <commentList>
    <comment ref="A7" authorId="0">
      <text>
        <r>
          <rPr>
            <sz val="8"/>
            <rFont val="Tahoma"/>
            <family val="0"/>
          </rPr>
          <t xml:space="preserve">The most common number of hours open per week during term/semester. The number of hours should refer to the Library with the longest regular opening hours. Library services should be available, not only study hall facilities or unstaffed collections.
</t>
        </r>
      </text>
    </comment>
    <comment ref="J12" authorId="0">
      <text>
        <r>
          <rPr>
            <sz val="8"/>
            <rFont val="Tahoma"/>
            <family val="0"/>
          </rPr>
          <t>Number obtained from accommodation audit</t>
        </r>
      </text>
    </comment>
    <comment ref="E11" authorId="1">
      <text>
        <r>
          <rPr>
            <b/>
            <sz val="8"/>
            <rFont val="Tahoma"/>
            <family val="2"/>
          </rPr>
          <t>rhallett:</t>
        </r>
        <r>
          <rPr>
            <sz val="8"/>
            <rFont val="Tahoma"/>
            <family val="2"/>
          </rPr>
          <t xml:space="preserve">
The Library is currently being renovated and extended. This has affected some statistics such as the number of available seats.
</t>
        </r>
      </text>
    </comment>
  </commentList>
</comments>
</file>

<file path=xl/comments4.xml><?xml version="1.0" encoding="utf-8"?>
<comments xmlns="http://schemas.openxmlformats.org/spreadsheetml/2006/main">
  <authors>
    <author>Craigie</author>
  </authors>
  <commentList>
    <comment ref="A6" authorId="0">
      <text>
        <r>
          <rPr>
            <sz val="8"/>
            <rFont val="Tahoma"/>
            <family val="0"/>
          </rPr>
          <t>Note: this figure does NOT include e-reserve collection loans</t>
        </r>
      </text>
    </comment>
    <comment ref="A29" authorId="0">
      <text>
        <r>
          <rPr>
            <sz val="8"/>
            <rFont val="Tahoma"/>
            <family val="0"/>
          </rPr>
          <t>Include staff and student numbers in this figure.</t>
        </r>
      </text>
    </comment>
    <comment ref="E20" authorId="0">
      <text>
        <r>
          <rPr>
            <sz val="8"/>
            <rFont val="Tahoma"/>
            <family val="2"/>
          </rPr>
          <t>* expected decrease because of the LCoNZ Borrow Direct initiative</t>
        </r>
        <r>
          <rPr>
            <sz val="8"/>
            <rFont val="Tahoma"/>
            <family val="0"/>
          </rPr>
          <t xml:space="preserve">
</t>
        </r>
      </text>
    </comment>
    <comment ref="G28" authorId="0">
      <text>
        <r>
          <rPr>
            <sz val="8"/>
            <rFont val="Tahoma"/>
            <family val="2"/>
          </rPr>
          <t>Decrease due to reorganisation of information literacy delivery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sz val="8"/>
            <rFont val="Tahoma"/>
            <family val="0"/>
          </rPr>
          <t>New e-statistics management system under development; cannot provide data currently</t>
        </r>
      </text>
    </comment>
  </commentList>
</comments>
</file>

<file path=xl/comments5.xml><?xml version="1.0" encoding="utf-8"?>
<comments xmlns="http://schemas.openxmlformats.org/spreadsheetml/2006/main">
  <authors>
    <author>Craigie</author>
    <author>rhallett</author>
  </authors>
  <commentList>
    <comment ref="A15" authorId="0">
      <text>
        <r>
          <rPr>
            <sz val="8"/>
            <rFont val="Tahoma"/>
            <family val="0"/>
          </rPr>
          <t>This figure inlcuded e-books for Waikato and Victoria up to 2006.</t>
        </r>
      </text>
    </comment>
    <comment ref="A26" authorId="0">
      <text>
        <r>
          <rPr>
            <sz val="8"/>
            <rFont val="Tahoma"/>
            <family val="2"/>
          </rPr>
          <t>This figure excludes e-Books</t>
        </r>
      </text>
    </comment>
    <comment ref="A17" authorId="0">
      <text>
        <r>
          <rPr>
            <sz val="8"/>
            <rFont val="Tahoma"/>
            <family val="0"/>
          </rPr>
          <t>Awiting confirmation from CAUL on how they are using this - may not collect for 2007</t>
        </r>
      </text>
    </comment>
    <comment ref="J47" authorId="0">
      <text>
        <r>
          <rPr>
            <sz val="8"/>
            <rFont val="Tahoma"/>
            <family val="2"/>
          </rPr>
          <t xml:space="preserve">Several
 aggregate databases previously counted seperately when just a component of a larger database.
</t>
        </r>
        <r>
          <rPr>
            <sz val="8"/>
            <rFont val="Tahoma"/>
            <family val="0"/>
          </rPr>
          <t xml:space="preserve">
</t>
        </r>
      </text>
    </comment>
    <comment ref="E8" authorId="1">
      <text>
        <r>
          <rPr>
            <b/>
            <sz val="8"/>
            <rFont val="Tahoma"/>
            <family val="0"/>
          </rPr>
          <t>rhallett:</t>
        </r>
        <r>
          <rPr>
            <sz val="8"/>
            <rFont val="Tahoma"/>
            <family val="0"/>
          </rPr>
          <t xml:space="preserve">
Excludes all ebooks - CAUL figures include purchased ebooks
</t>
        </r>
      </text>
    </comment>
    <comment ref="G19" authorId="0">
      <text>
        <r>
          <rPr>
            <sz val="8"/>
            <rFont val="Tahoma"/>
            <family val="2"/>
          </rPr>
          <t>Total recalculated from 2007 figure</t>
        </r>
      </text>
    </comment>
    <comment ref="G22" authorId="0">
      <text>
        <r>
          <rPr>
            <sz val="8"/>
            <rFont val="Tahoma"/>
            <family val="0"/>
          </rPr>
          <t xml:space="preserve">Estimate number for 2008
</t>
        </r>
      </text>
    </comment>
    <comment ref="C28" authorId="0">
      <text>
        <r>
          <rPr>
            <sz val="8"/>
            <rFont val="Tahoma"/>
            <family val="2"/>
          </rPr>
          <t xml:space="preserve">The archives were re-measured by an external consultant  in 2008.  This resulted in a more consistent approach across the system. 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Craigie</author>
  </authors>
  <commentList>
    <comment ref="A9" authorId="0">
      <text>
        <r>
          <rPr>
            <sz val="8"/>
            <rFont val="Tahoma"/>
            <family val="0"/>
          </rPr>
          <t xml:space="preserve">Some institutions consider the bindery function to be a commercial operation. </t>
        </r>
      </text>
    </comment>
    <comment ref="A28" authorId="0">
      <text>
        <r>
          <rPr>
            <sz val="8"/>
            <rFont val="Tahoma"/>
            <family val="0"/>
          </rPr>
          <t>(col. 51b / col. 47) x 100</t>
        </r>
      </text>
    </comment>
    <comment ref="A29" authorId="0">
      <text>
        <r>
          <rPr>
            <sz val="8"/>
            <rFont val="Tahoma"/>
            <family val="0"/>
          </rPr>
          <t xml:space="preserve"> (cols.47 + 48 / col. 51) x 100</t>
        </r>
      </text>
    </comment>
    <comment ref="A30" authorId="0">
      <text>
        <r>
          <rPr>
            <sz val="8"/>
            <rFont val="Tahoma"/>
            <family val="0"/>
          </rPr>
          <t>(col. 50 / col. 51) x 100</t>
        </r>
      </text>
    </comment>
    <comment ref="A31" authorId="0">
      <text>
        <r>
          <rPr>
            <sz val="8"/>
            <rFont val="Tahoma"/>
            <family val="0"/>
          </rPr>
          <t>(col. 49 / col. 51) x 100</t>
        </r>
      </text>
    </comment>
    <comment ref="A35" authorId="0">
      <text>
        <r>
          <rPr>
            <sz val="8"/>
            <rFont val="Tahoma"/>
            <family val="0"/>
          </rPr>
          <t xml:space="preserve"> (col. 51 / col. 51g) %</t>
        </r>
      </text>
    </comment>
    <comment ref="A20" authorId="0">
      <text>
        <r>
          <rPr>
            <sz val="8"/>
            <rFont val="Tahoma"/>
            <family val="0"/>
          </rPr>
          <t>Please comment on what extraordinary expenditure was for</t>
        </r>
      </text>
    </comment>
    <comment ref="E6" authorId="0">
      <text>
        <r>
          <rPr>
            <sz val="8"/>
            <rFont val="Tahoma"/>
            <family val="2"/>
          </rPr>
          <t>2007 Decrease in Capital Budget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Craigie</author>
    <author>JohnsonQuentin</author>
  </authors>
  <commentList>
    <comment ref="A18" authorId="0">
      <text>
        <r>
          <rPr>
            <sz val="8"/>
            <rFont val="Tahoma"/>
            <family val="0"/>
          </rPr>
          <t xml:space="preserve">Include in this figure foundation studies and continuing education students etc
</t>
        </r>
      </text>
    </comment>
    <comment ref="A29" authorId="0">
      <text>
        <r>
          <rPr>
            <sz val="8"/>
            <rFont val="Tahoma"/>
            <family val="0"/>
          </rPr>
          <t xml:space="preserve">Note:  these student numbers will also be inlcuded in 56, 57, 58 and 59 as appropriate.  External student numbers are not included in Total Student numbers (62 and 63)
</t>
        </r>
      </text>
    </comment>
    <comment ref="A30" authorId="0">
      <text>
        <r>
          <rPr>
            <sz val="8"/>
            <rFont val="Tahoma"/>
            <family val="0"/>
          </rPr>
          <t>This figure is not included  in col 66 or 67</t>
        </r>
      </text>
    </comment>
    <comment ref="A31" authorId="0">
      <text>
        <r>
          <rPr>
            <sz val="8"/>
            <rFont val="Tahoma"/>
            <family val="2"/>
          </rPr>
          <t>This figure is not included  in col 66 or 67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sz val="8"/>
            <rFont val="Tahoma"/>
            <family val="0"/>
          </rPr>
          <t xml:space="preserve">Include in these number associate members, ULANZ members, regional members etc.
These figures are not used in col 66 or 67
</t>
        </r>
      </text>
    </comment>
    <comment ref="J33" authorId="1">
      <text>
        <r>
          <rPr>
            <b/>
            <sz val="8"/>
            <rFont val="Tahoma"/>
            <family val="2"/>
          </rPr>
          <t>JohnsonQuentin:</t>
        </r>
        <r>
          <rPr>
            <sz val="8"/>
            <rFont val="Tahoma"/>
            <family val="2"/>
          </rPr>
          <t xml:space="preserve">
No of Otago Polytechnis students &amp; staff = 9695</t>
        </r>
      </text>
    </comment>
  </commentList>
</comments>
</file>

<file path=xl/sharedStrings.xml><?xml version="1.0" encoding="utf-8"?>
<sst xmlns="http://schemas.openxmlformats.org/spreadsheetml/2006/main" count="377" uniqueCount="231">
  <si>
    <t>COL</t>
  </si>
  <si>
    <t>Hours open per week central library</t>
  </si>
  <si>
    <t>Seating</t>
  </si>
  <si>
    <t xml:space="preserve">  No. of classroom seats</t>
  </si>
  <si>
    <t>Library staff</t>
  </si>
  <si>
    <t xml:space="preserve">  Professional librarian positions</t>
  </si>
  <si>
    <t xml:space="preserve">  Para-professional positions</t>
  </si>
  <si>
    <t xml:space="preserve">  TOTAL LIBRARY STAFF</t>
  </si>
  <si>
    <t>Lending</t>
  </si>
  <si>
    <t xml:space="preserve">   TOTAL NO. OF LOANS</t>
  </si>
  <si>
    <t xml:space="preserve">   No. of reserve collection loans</t>
  </si>
  <si>
    <t>15a</t>
  </si>
  <si>
    <t xml:space="preserve"> </t>
  </si>
  <si>
    <t>Serial titles</t>
  </si>
  <si>
    <t>35a</t>
  </si>
  <si>
    <t>35b</t>
  </si>
  <si>
    <t>Expenditure on library materials</t>
  </si>
  <si>
    <t xml:space="preserve">   Serial subscriptions</t>
  </si>
  <si>
    <t>48b</t>
  </si>
  <si>
    <t xml:space="preserve">   Commercial binding</t>
  </si>
  <si>
    <t>48c</t>
  </si>
  <si>
    <t xml:space="preserve">   TOTAL BINDING</t>
  </si>
  <si>
    <t>Percentages</t>
  </si>
  <si>
    <t>51a</t>
  </si>
  <si>
    <t>51b</t>
  </si>
  <si>
    <t>51c</t>
  </si>
  <si>
    <t>51d</t>
  </si>
  <si>
    <t>51e</t>
  </si>
  <si>
    <t>Academic staff</t>
  </si>
  <si>
    <t xml:space="preserve">   Full-time, part-time and casual (FTE)</t>
  </si>
  <si>
    <t>Other staff</t>
  </si>
  <si>
    <t>Students</t>
  </si>
  <si>
    <t xml:space="preserve">   Persons </t>
  </si>
  <si>
    <t>Other tertiary</t>
  </si>
  <si>
    <t xml:space="preserve">   Persons</t>
  </si>
  <si>
    <t>Non-tertiary</t>
  </si>
  <si>
    <t>TOTAL STUDENTS</t>
  </si>
  <si>
    <t>Institutional population</t>
  </si>
  <si>
    <t xml:space="preserve">   Full-time equivalent </t>
  </si>
  <si>
    <t>35c</t>
  </si>
  <si>
    <t xml:space="preserve">   Extraordinary expenditure</t>
  </si>
  <si>
    <t>65A</t>
  </si>
  <si>
    <t xml:space="preserve">  (Most common in term/semester)</t>
  </si>
  <si>
    <t xml:space="preserve">  No. of seats - formal &amp; casual</t>
  </si>
  <si>
    <t xml:space="preserve">   Original items supplied</t>
  </si>
  <si>
    <t xml:space="preserve">   TOTAL </t>
  </si>
  <si>
    <t xml:space="preserve">   </t>
  </si>
  <si>
    <t xml:space="preserve">   TOTAL ITEMS SUPPLIED</t>
  </si>
  <si>
    <t xml:space="preserve">   TOTAL ITEMS RECEIVED</t>
  </si>
  <si>
    <t>Information literacy and instruction</t>
  </si>
  <si>
    <t xml:space="preserve">   Presentations to groups</t>
  </si>
  <si>
    <t xml:space="preserve">   Participants in group presentations</t>
  </si>
  <si>
    <t>12a</t>
  </si>
  <si>
    <t>12b</t>
  </si>
  <si>
    <t>12c</t>
  </si>
  <si>
    <t>Reference transactions</t>
  </si>
  <si>
    <t xml:space="preserve">   Acquired during year</t>
  </si>
  <si>
    <t xml:space="preserve">   Withdrawn during year</t>
  </si>
  <si>
    <t xml:space="preserve">   Withdrawn during  year</t>
  </si>
  <si>
    <t xml:space="preserve">   Volumes added</t>
  </si>
  <si>
    <t xml:space="preserve">   Volumes withdrawn</t>
  </si>
  <si>
    <t xml:space="preserve">   TOTAL SERIAL VOLS AT YEAR END</t>
  </si>
  <si>
    <t>New serial titles:</t>
  </si>
  <si>
    <t xml:space="preserve">   Print &amp; non-print </t>
  </si>
  <si>
    <t xml:space="preserve">   Electronic serials - individual titles</t>
  </si>
  <si>
    <t>35d</t>
  </si>
  <si>
    <t>TOTAL NEW SERIAL TITLES</t>
  </si>
  <si>
    <t>Cancelled serial titles:</t>
  </si>
  <si>
    <t>40a</t>
  </si>
  <si>
    <t>40b</t>
  </si>
  <si>
    <t>40c</t>
  </si>
  <si>
    <t>40d</t>
  </si>
  <si>
    <t>Current serial titles:</t>
  </si>
  <si>
    <t xml:space="preserve">   Print &amp; non-print titles</t>
  </si>
  <si>
    <t>41a</t>
  </si>
  <si>
    <t>41b</t>
  </si>
  <si>
    <t>41c</t>
  </si>
  <si>
    <t>41d</t>
  </si>
  <si>
    <t>$</t>
  </si>
  <si>
    <t>Expenditure on binding</t>
  </si>
  <si>
    <t xml:space="preserve">Other operating expenditure </t>
  </si>
  <si>
    <t xml:space="preserve">   TOTAL SALARIES</t>
  </si>
  <si>
    <t>TOTAL LIBRARY EXPENDITURE</t>
  </si>
  <si>
    <t>Other registered users</t>
  </si>
  <si>
    <t>AUT</t>
  </si>
  <si>
    <t>Serial volumes (physical items, bound or unbound)</t>
  </si>
  <si>
    <t xml:space="preserve">   EFTS</t>
  </si>
  <si>
    <t>TOTAL CURRENT SERIAL TITLES*</t>
  </si>
  <si>
    <t>Library expenditure as % total university operating income</t>
  </si>
  <si>
    <t>Higher Degree (Masters &amp; Doctors)</t>
  </si>
  <si>
    <t>CP</t>
  </si>
  <si>
    <t>Vols/items added</t>
  </si>
  <si>
    <t>Volumes/items held per FTE</t>
  </si>
  <si>
    <t>Collection expenditure/FTE</t>
  </si>
  <si>
    <t>Turnover</t>
  </si>
  <si>
    <t>Average</t>
  </si>
  <si>
    <t>Services</t>
  </si>
  <si>
    <t>Seats/EFTS</t>
  </si>
  <si>
    <t>Loans (ordinary)</t>
  </si>
  <si>
    <t>Reserve collection loans</t>
  </si>
  <si>
    <t>TOTAL LOANS</t>
  </si>
  <si>
    <t>Restricted loan as % total loans</t>
  </si>
  <si>
    <t>Ordinary loans/FTE</t>
  </si>
  <si>
    <t>Total loans/FTE</t>
  </si>
  <si>
    <t>Collection resources</t>
  </si>
  <si>
    <t>Volumes/items added</t>
  </si>
  <si>
    <t>Total current serial titles</t>
  </si>
  <si>
    <t>Volumes/items added per FTE</t>
  </si>
  <si>
    <t>Staffing</t>
  </si>
  <si>
    <t>Library staff per 100 FTE user population</t>
  </si>
  <si>
    <t>Loans per library staff member</t>
  </si>
  <si>
    <t>Expenditure</t>
  </si>
  <si>
    <t>Total library expenditure</t>
  </si>
  <si>
    <t>Total expenditure/FTE</t>
  </si>
  <si>
    <t>Total Library / total university income</t>
  </si>
  <si>
    <t>Salaries + oncosts per staff member</t>
  </si>
  <si>
    <t>Archives and manuscripts (linear metres)</t>
  </si>
  <si>
    <t>Total</t>
  </si>
  <si>
    <t>Volumes/items added*</t>
  </si>
  <si>
    <t>Volumes/items held per FTE*</t>
  </si>
  <si>
    <t>Volumes/items added per FTE*</t>
  </si>
  <si>
    <t>Volumes held per EFTS</t>
  </si>
  <si>
    <t>Volumes added per EFTS</t>
  </si>
  <si>
    <t>Collection expenditure/EFTS</t>
  </si>
  <si>
    <t>TABLE 1:  TRENDS IN OVERALL UNIVERSITY LIBRARY KEY STATISTICS AND RATIOS</t>
  </si>
  <si>
    <r>
      <t xml:space="preserve">EFTS </t>
    </r>
    <r>
      <rPr>
        <sz val="11"/>
        <rFont val="Arial"/>
        <family val="2"/>
      </rPr>
      <t>(Equivalent full time students)</t>
    </r>
  </si>
  <si>
    <t xml:space="preserve">   TOTAL MONOGRAPH/NON-SERIAL</t>
  </si>
  <si>
    <t xml:space="preserve">   TITLES AT YEAR END</t>
  </si>
  <si>
    <t xml:space="preserve">   Electronic serials within a single</t>
  </si>
  <si>
    <t xml:space="preserve">   publisher's collection</t>
  </si>
  <si>
    <t xml:space="preserve">   Electronic serials within aggregated</t>
  </si>
  <si>
    <t xml:space="preserve">   collections</t>
  </si>
  <si>
    <t xml:space="preserve">   Electronic serials within aggregated </t>
  </si>
  <si>
    <t>Avge</t>
  </si>
  <si>
    <t xml:space="preserve">   Photocopies/ electronic items</t>
  </si>
  <si>
    <t xml:space="preserve">   supplied</t>
  </si>
  <si>
    <t xml:space="preserve">   received</t>
  </si>
  <si>
    <t>42a</t>
  </si>
  <si>
    <t xml:space="preserve">Use of Electronic Databases and </t>
  </si>
  <si>
    <t>Resources</t>
  </si>
  <si>
    <t>13a</t>
  </si>
  <si>
    <t>13b</t>
  </si>
  <si>
    <t xml:space="preserve">   databases</t>
  </si>
  <si>
    <t>13c</t>
  </si>
  <si>
    <t>Expenditure on E-Resources $</t>
  </si>
  <si>
    <t>51f</t>
  </si>
  <si>
    <t>51g</t>
  </si>
  <si>
    <t>51h</t>
  </si>
  <si>
    <t>Monographs &amp; other non-serials</t>
  </si>
  <si>
    <t>Participants in group presentations/FTE</t>
  </si>
  <si>
    <t>TABLE 3: LIBRARY ORGANISATION</t>
  </si>
  <si>
    <t>TABLE 4: LIBRARY SERVICES</t>
  </si>
  <si>
    <t>TABLE 5: INFORMATION RESOURCES</t>
  </si>
  <si>
    <t>*51</t>
  </si>
  <si>
    <t>Waikato</t>
  </si>
  <si>
    <t>34a</t>
  </si>
  <si>
    <t>Col 34a: Includes nonbook materials, including substantial collections in some libraries of photographs and microforms.</t>
  </si>
  <si>
    <t>Lincoln</t>
  </si>
  <si>
    <t>Canterbury</t>
  </si>
  <si>
    <t>Auckland</t>
  </si>
  <si>
    <t>Massey</t>
  </si>
  <si>
    <t>Victoria</t>
  </si>
  <si>
    <t>Otago</t>
  </si>
  <si>
    <t>EFTS=Equivalent full time student</t>
  </si>
  <si>
    <t>FTE=Full time equivalent (staff only)</t>
  </si>
  <si>
    <t>Before publishing hide Rows / Columns this colour</t>
  </si>
  <si>
    <t>External Students</t>
  </si>
  <si>
    <t xml:space="preserve">   Original items received</t>
  </si>
  <si>
    <t>* Volumes/items includes non-book materials.</t>
  </si>
  <si>
    <t>Total library / total university income</t>
  </si>
  <si>
    <t xml:space="preserve">   No. of loans (incl. renewals)</t>
  </si>
  <si>
    <t xml:space="preserve">   No. of sessions (logins) to electronic </t>
  </si>
  <si>
    <t>Before publishing hide Rows / Columns this colour in all sheets</t>
  </si>
  <si>
    <t>Information Literacy</t>
  </si>
  <si>
    <t>Population</t>
  </si>
  <si>
    <t>Total loans</t>
  </si>
  <si>
    <t>% of professional library staff</t>
  </si>
  <si>
    <t>Total library expenditure/FTE</t>
  </si>
  <si>
    <t>In red - added</t>
  </si>
  <si>
    <t>No. of professional library staff</t>
  </si>
  <si>
    <t xml:space="preserve">   Monographs &amp; other non-serials</t>
  </si>
  <si>
    <r>
      <t xml:space="preserve"> </t>
    </r>
    <r>
      <rPr>
        <sz val="11"/>
        <rFont val="Arial"/>
        <family val="2"/>
      </rPr>
      <t xml:space="preserve">  Full-time and part-time (headcount)</t>
    </r>
  </si>
  <si>
    <r>
      <t xml:space="preserve"> </t>
    </r>
    <r>
      <rPr>
        <sz val="11"/>
        <rFont val="Arial"/>
        <family val="2"/>
      </rPr>
      <t xml:space="preserve">  Full-time and part-time staff (headcount)</t>
    </r>
  </si>
  <si>
    <t>Exp on e-resources/FTE</t>
  </si>
  <si>
    <t>E-resource expenditure/FTE</t>
  </si>
  <si>
    <t>Professional staff / library staff</t>
  </si>
  <si>
    <t>Colour code</t>
  </si>
  <si>
    <t>for the record these were incorrectly calculated - they are now all correct - and I will go back and fix them in the original spreadsheet</t>
  </si>
  <si>
    <t xml:space="preserve">   Exp on e-resources as % of total acq exp</t>
  </si>
  <si>
    <t xml:space="preserve">   Acq. &amp; bindery as % total library </t>
  </si>
  <si>
    <t xml:space="preserve">   Staff salaries (excl. bind) as % Total library</t>
  </si>
  <si>
    <t xml:space="preserve">   Other expenditure as % Total Library </t>
  </si>
  <si>
    <r>
      <t>in green - to hide - there have always been a number of rows / columns that are</t>
    </r>
    <r>
      <rPr>
        <b/>
        <sz val="11"/>
        <rFont val="Arial"/>
        <family val="2"/>
      </rPr>
      <t xml:space="preserve"> hidden</t>
    </r>
  </si>
  <si>
    <t>This figure will be calculated for previous years</t>
  </si>
  <si>
    <t>note this number was 95.8 - when it excluded Massey students….. See table 5 row 65 - need to check previous year numbers if Massey should not be excluded</t>
  </si>
  <si>
    <t>TABLE 7: INSTITUTIONAL POPULATION</t>
  </si>
  <si>
    <t xml:space="preserve">TABLE 6: EXPENDITURE </t>
  </si>
  <si>
    <t>TOTAL UNIVERSITY OPERATING INCOME $</t>
  </si>
  <si>
    <t>TOTAL VOLUMES / PHYSICAL ITEMS IN LIBRARY</t>
  </si>
  <si>
    <t xml:space="preserve">   TOTAL PRINT ITEMS AT YEAR END</t>
  </si>
  <si>
    <t>29a</t>
  </si>
  <si>
    <t>29b</t>
  </si>
  <si>
    <t>EFTS (Equivalent full time students)</t>
  </si>
  <si>
    <t>FTE user population (staff+students)</t>
  </si>
  <si>
    <t>Interloan: total items received</t>
  </si>
  <si>
    <t>Interloan: total items received/FTE</t>
  </si>
  <si>
    <t>Staff salaries (including bindery staff)</t>
  </si>
  <si>
    <t xml:space="preserve">  Library support staff</t>
  </si>
  <si>
    <t>Interloan / Document Delivery Services</t>
  </si>
  <si>
    <t>Electronic full-text downloads/FTE</t>
  </si>
  <si>
    <t xml:space="preserve">   No. of searches in databases</t>
  </si>
  <si>
    <t>E-resources as % of total acq expenditure</t>
  </si>
  <si>
    <t>Acq. &amp; bindery as % total library exp.</t>
  </si>
  <si>
    <t>Staff salaries (excl. bind) as % Total library exp</t>
  </si>
  <si>
    <t>Other expenditure as % Total Library exp.</t>
  </si>
  <si>
    <r>
      <t>FTE</t>
    </r>
    <r>
      <rPr>
        <sz val="11"/>
        <rFont val="Arial"/>
        <family val="2"/>
      </rPr>
      <t xml:space="preserve"> - Full time equivalent (staff &amp; students)</t>
    </r>
  </si>
  <si>
    <t xml:space="preserve">Libraries under the control of the </t>
  </si>
  <si>
    <t xml:space="preserve">     University Librarian</t>
  </si>
  <si>
    <t xml:space="preserve">  Other professional positions </t>
  </si>
  <si>
    <t xml:space="preserve">    volumes / items</t>
  </si>
  <si>
    <t xml:space="preserve">   Titles (physical)</t>
  </si>
  <si>
    <t xml:space="preserve">   Titles (electronic) (E-Books)</t>
  </si>
  <si>
    <t xml:space="preserve">   TOTAL E-BOOKS AT YEAR END</t>
  </si>
  <si>
    <t>TOTAL CANCELLED SERIAL TITLES</t>
  </si>
  <si>
    <t>* Col. 41 T\he total includes duplicate titles.  because of overlap between electronic collections.</t>
  </si>
  <si>
    <t xml:space="preserve">   Binding materials (in-house)</t>
  </si>
  <si>
    <t>Interloan as % of total loans</t>
  </si>
  <si>
    <t xml:space="preserve">  Other staff</t>
  </si>
  <si>
    <t xml:space="preserve">   No. of full-text downloads</t>
  </si>
  <si>
    <t>* In addition the University of Otago contributed $1.8 million to the costs of the libraries in its Christchurch and Wellington Schools of Medicine and Health Sciences.</t>
  </si>
  <si>
    <t>TABLE 2:  UNIVERSITY LIBRARY KEY PERFORMANCE INDICATORS 2008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</si>
</sst>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##"/>
    <numFmt numFmtId="173" formatCode="0.0"/>
    <numFmt numFmtId="174" formatCode="0.##%"/>
    <numFmt numFmtId="175" formatCode="0.#0%"/>
    <numFmt numFmtId="176" formatCode="#,##0.0"/>
    <numFmt numFmtId="177" formatCode="#,##0__\);\(#,##0\)"/>
    <numFmt numFmtId="178" formatCode="#,##0__;\(#,##0\)"/>
    <numFmt numFmtId="179" formatCode="##,#0___;\(#,##0\)"/>
    <numFmt numFmtId="180" formatCode="0.0%"/>
    <numFmt numFmtId="181" formatCode="_(* #,##0.0_);_(* \(#,##0.0\);_(* &quot;-&quot;??_);_(@_)"/>
    <numFmt numFmtId="182" formatCode="_(* #,##0_);_(* \(#,##0\);_(* &quot;-&quot;??_);_(@_)"/>
    <numFmt numFmtId="183" formatCode="0.000%"/>
    <numFmt numFmtId="184" formatCode="0.0000%"/>
    <numFmt numFmtId="185" formatCode="#,##0.000"/>
    <numFmt numFmtId="186" formatCode="0.000"/>
    <numFmt numFmtId="187" formatCode="0.00000"/>
    <numFmt numFmtId="188" formatCode="0.0000"/>
    <numFmt numFmtId="189" formatCode="_(&quot;$&quot;* #,##0.0_);_(&quot;$&quot;* \(#,##0.0\);_(&quot;$&quot;* &quot;-&quot;??_);_(@_)"/>
    <numFmt numFmtId="190" formatCode="_(&quot;$&quot;* #,##0_);_(&quot;$&quot;* \(#,##0\);_(&quot;$&quot;* &quot;-&quot;??_);_(@_)"/>
    <numFmt numFmtId="191" formatCode="0.0000000"/>
    <numFmt numFmtId="192" formatCode="0.000000"/>
    <numFmt numFmtId="193" formatCode="_-* #,##0.0_-;\-* #,##0.0_-;_-* &quot;-&quot;?_-;_-@_-"/>
    <numFmt numFmtId="194" formatCode="0.00000000"/>
    <numFmt numFmtId="195" formatCode="_(&quot;$&quot;* #,##0.000_);_(&quot;$&quot;* \(#,##0.000\);_(&quot;$&quot;* &quot;-&quot;??_);_(@_)"/>
    <numFmt numFmtId="196" formatCode="&quot;$&quot;#,##0"/>
    <numFmt numFmtId="197" formatCode="&quot;$&quot;#,##0.00"/>
    <numFmt numFmtId="198" formatCode="&quot;$&quot;#,##0.0"/>
    <numFmt numFmtId="199" formatCode="#,##0.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Univers"/>
      <family val="2"/>
    </font>
    <font>
      <i/>
      <sz val="11"/>
      <name val="Arial"/>
      <family val="2"/>
    </font>
    <font>
      <sz val="9"/>
      <name val="Arial"/>
      <family val="2"/>
    </font>
    <font>
      <sz val="9"/>
      <name val="Univers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Arial"/>
      <family val="2"/>
    </font>
    <font>
      <sz val="8"/>
      <name val="Tahoma"/>
      <family val="2"/>
    </font>
    <font>
      <vertAlign val="superscript"/>
      <sz val="11"/>
      <color indexed="10"/>
      <name val="Arial"/>
      <family val="2"/>
    </font>
    <font>
      <strike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0"/>
      <name val="Arial"/>
      <family val="2"/>
    </font>
    <font>
      <sz val="11"/>
      <color indexed="40"/>
      <name val="Univers"/>
      <family val="2"/>
    </font>
    <font>
      <b/>
      <sz val="11"/>
      <name val="Univers"/>
      <family val="0"/>
    </font>
    <font>
      <b/>
      <i/>
      <sz val="11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24" fillId="15" borderId="0" applyNumberFormat="0" applyBorder="0" applyAlignment="0" applyProtection="0"/>
    <xf numFmtId="0" fontId="28" fillId="16" borderId="1" applyNumberFormat="0" applyAlignment="0" applyProtection="0"/>
    <xf numFmtId="0" fontId="30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7" borderId="0" applyNumberFormat="0" applyBorder="0" applyAlignment="0" applyProtection="0"/>
    <xf numFmtId="0" fontId="0" fillId="0" borderId="0" applyBorder="0">
      <alignment/>
      <protection/>
    </xf>
    <xf numFmtId="0" fontId="0" fillId="4" borderId="7" applyNumberFormat="0" applyFont="0" applyAlignment="0" applyProtection="0"/>
    <xf numFmtId="0" fontId="27" fillId="16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4" fillId="16" borderId="10" xfId="0" applyFont="1" applyFill="1" applyBorder="1" applyAlignment="1">
      <alignment/>
    </xf>
    <xf numFmtId="0" fontId="5" fillId="16" borderId="11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4" fillId="16" borderId="11" xfId="0" applyFont="1" applyFill="1" applyBorder="1" applyAlignment="1">
      <alignment wrapText="1"/>
    </xf>
    <xf numFmtId="173" fontId="4" fillId="0" borderId="0" xfId="0" applyNumberFormat="1" applyFont="1" applyFill="1" applyBorder="1" applyAlignment="1">
      <alignment horizontal="right"/>
    </xf>
    <xf numFmtId="171" fontId="4" fillId="0" borderId="13" xfId="42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16" borderId="11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14" xfId="0" applyNumberFormat="1" applyFont="1" applyFill="1" applyBorder="1" applyAlignment="1">
      <alignment horizontal="right"/>
    </xf>
    <xf numFmtId="182" fontId="4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82" fontId="4" fillId="0" borderId="12" xfId="42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16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5" fillId="16" borderId="11" xfId="0" applyFont="1" applyFill="1" applyBorder="1" applyAlignment="1">
      <alignment/>
    </xf>
    <xf numFmtId="0" fontId="4" fillId="16" borderId="11" xfId="0" applyFont="1" applyFill="1" applyBorder="1" applyAlignment="1">
      <alignment/>
    </xf>
    <xf numFmtId="0" fontId="4" fillId="16" borderId="11" xfId="0" applyFont="1" applyFill="1" applyBorder="1" applyAlignment="1">
      <alignment/>
    </xf>
    <xf numFmtId="3" fontId="4" fillId="16" borderId="11" xfId="0" applyNumberFormat="1" applyFont="1" applyFill="1" applyBorder="1" applyAlignment="1">
      <alignment/>
    </xf>
    <xf numFmtId="0" fontId="5" fillId="16" borderId="11" xfId="0" applyFont="1" applyFill="1" applyBorder="1" applyAlignment="1">
      <alignment/>
    </xf>
    <xf numFmtId="0" fontId="4" fillId="16" borderId="15" xfId="0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180" fontId="4" fillId="0" borderId="0" xfId="6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180" fontId="4" fillId="0" borderId="12" xfId="6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0" fontId="6" fillId="16" borderId="15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7" fillId="16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57" applyFont="1" applyFill="1" applyBorder="1">
      <alignment/>
      <protection/>
    </xf>
    <xf numFmtId="0" fontId="4" fillId="16" borderId="16" xfId="0" applyFont="1" applyFill="1" applyBorder="1" applyAlignment="1">
      <alignment wrapText="1"/>
    </xf>
    <xf numFmtId="0" fontId="8" fillId="16" borderId="16" xfId="0" applyFont="1" applyFill="1" applyBorder="1" applyAlignment="1">
      <alignment horizontal="right"/>
    </xf>
    <xf numFmtId="0" fontId="8" fillId="16" borderId="16" xfId="0" applyNumberFormat="1" applyFont="1" applyFill="1" applyBorder="1" applyAlignment="1">
      <alignment horizontal="right"/>
    </xf>
    <xf numFmtId="0" fontId="8" fillId="16" borderId="17" xfId="0" applyFont="1" applyFill="1" applyBorder="1" applyAlignment="1">
      <alignment horizontal="right"/>
    </xf>
    <xf numFmtId="0" fontId="8" fillId="16" borderId="0" xfId="0" applyFont="1" applyFill="1" applyBorder="1" applyAlignment="1">
      <alignment/>
    </xf>
    <xf numFmtId="3" fontId="8" fillId="16" borderId="16" xfId="0" applyNumberFormat="1" applyFont="1" applyFill="1" applyBorder="1" applyAlignment="1">
      <alignment horizontal="right"/>
    </xf>
    <xf numFmtId="0" fontId="8" fillId="16" borderId="16" xfId="0" applyFont="1" applyFill="1" applyBorder="1" applyAlignment="1">
      <alignment/>
    </xf>
    <xf numFmtId="3" fontId="8" fillId="16" borderId="0" xfId="0" applyNumberFormat="1" applyFont="1" applyFill="1" applyBorder="1" applyAlignment="1">
      <alignment horizontal="right"/>
    </xf>
    <xf numFmtId="3" fontId="8" fillId="16" borderId="16" xfId="0" applyNumberFormat="1" applyFont="1" applyFill="1" applyBorder="1" applyAlignment="1">
      <alignment horizontal="right" wrapText="1"/>
    </xf>
    <xf numFmtId="0" fontId="10" fillId="16" borderId="0" xfId="0" applyFont="1" applyFill="1" applyBorder="1" applyAlignment="1">
      <alignment/>
    </xf>
    <xf numFmtId="0" fontId="8" fillId="16" borderId="18" xfId="0" applyFont="1" applyFill="1" applyBorder="1" applyAlignment="1">
      <alignment horizontal="right"/>
    </xf>
    <xf numFmtId="3" fontId="8" fillId="16" borderId="18" xfId="0" applyNumberFormat="1" applyFont="1" applyFill="1" applyBorder="1" applyAlignment="1">
      <alignment horizontal="center"/>
    </xf>
    <xf numFmtId="0" fontId="8" fillId="0" borderId="0" xfId="57" applyFont="1" applyFill="1" applyBorder="1">
      <alignment/>
      <protection/>
    </xf>
    <xf numFmtId="3" fontId="4" fillId="0" borderId="15" xfId="0" applyNumberFormat="1" applyFont="1" applyFill="1" applyBorder="1" applyAlignment="1">
      <alignment horizontal="right"/>
    </xf>
    <xf numFmtId="0" fontId="11" fillId="0" borderId="0" xfId="57" applyFont="1" applyFill="1" applyBorder="1">
      <alignment/>
      <protection/>
    </xf>
    <xf numFmtId="0" fontId="12" fillId="0" borderId="0" xfId="57" applyFont="1" applyFill="1" applyBorder="1">
      <alignment/>
      <protection/>
    </xf>
    <xf numFmtId="0" fontId="15" fillId="0" borderId="0" xfId="57" applyFont="1" applyFill="1" applyBorder="1">
      <alignment/>
      <protection/>
    </xf>
    <xf numFmtId="0" fontId="17" fillId="0" borderId="0" xfId="57" applyFont="1" applyFill="1" applyBorder="1" quotePrefix="1">
      <alignment/>
      <protection/>
    </xf>
    <xf numFmtId="0" fontId="8" fillId="16" borderId="13" xfId="0" applyFont="1" applyFill="1" applyBorder="1" applyAlignment="1">
      <alignment/>
    </xf>
    <xf numFmtId="0" fontId="10" fillId="16" borderId="13" xfId="0" applyFont="1" applyFill="1" applyBorder="1" applyAlignment="1">
      <alignment wrapText="1"/>
    </xf>
    <xf numFmtId="0" fontId="10" fillId="16" borderId="13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/>
    </xf>
    <xf numFmtId="0" fontId="5" fillId="0" borderId="10" xfId="57" applyFont="1" applyFill="1" applyBorder="1">
      <alignment/>
      <protection/>
    </xf>
    <xf numFmtId="0" fontId="5" fillId="0" borderId="19" xfId="57" applyFont="1" applyFill="1" applyBorder="1" applyAlignment="1">
      <alignment horizontal="center"/>
      <protection/>
    </xf>
    <xf numFmtId="3" fontId="4" fillId="0" borderId="0" xfId="57" applyNumberFormat="1" applyFont="1" applyFill="1" applyBorder="1" applyAlignment="1">
      <alignment horizontal="right"/>
      <protection/>
    </xf>
    <xf numFmtId="173" fontId="4" fillId="0" borderId="0" xfId="57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right"/>
    </xf>
    <xf numFmtId="0" fontId="8" fillId="0" borderId="18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right"/>
    </xf>
    <xf numFmtId="0" fontId="8" fillId="0" borderId="17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82" fontId="4" fillId="0" borderId="11" xfId="4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 horizontal="right"/>
    </xf>
    <xf numFmtId="196" fontId="4" fillId="0" borderId="0" xfId="44" applyNumberFormat="1" applyFont="1" applyFill="1" applyBorder="1" applyAlignment="1">
      <alignment horizontal="right"/>
    </xf>
    <xf numFmtId="10" fontId="4" fillId="0" borderId="0" xfId="6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2" fontId="4" fillId="0" borderId="21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173" fontId="4" fillId="0" borderId="11" xfId="0" applyNumberFormat="1" applyFont="1" applyFill="1" applyBorder="1" applyAlignment="1">
      <alignment horizontal="right"/>
    </xf>
    <xf numFmtId="180" fontId="4" fillId="0" borderId="11" xfId="6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96" fontId="4" fillId="0" borderId="11" xfId="44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2" fontId="4" fillId="0" borderId="11" xfId="42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2" xfId="57" applyNumberFormat="1" applyFont="1" applyFill="1" applyBorder="1" applyAlignment="1">
      <alignment horizontal="right"/>
      <protection/>
    </xf>
    <xf numFmtId="0" fontId="5" fillId="16" borderId="16" xfId="0" applyFont="1" applyFill="1" applyBorder="1" applyAlignment="1">
      <alignment wrapText="1"/>
    </xf>
    <xf numFmtId="0" fontId="4" fillId="16" borderId="17" xfId="0" applyFont="1" applyFill="1" applyBorder="1" applyAlignment="1">
      <alignment wrapText="1"/>
    </xf>
    <xf numFmtId="182" fontId="11" fillId="0" borderId="0" xfId="42" applyNumberFormat="1" applyFont="1" applyFill="1" applyBorder="1" applyAlignment="1">
      <alignment horizontal="right"/>
    </xf>
    <xf numFmtId="0" fontId="4" fillId="0" borderId="0" xfId="57" applyFont="1" applyFill="1" applyBorder="1" applyAlignment="1">
      <alignment horizontal="right"/>
      <protection/>
    </xf>
    <xf numFmtId="2" fontId="4" fillId="0" borderId="0" xfId="57" applyNumberFormat="1" applyFont="1" applyFill="1" applyBorder="1" applyAlignment="1">
      <alignment horizontal="right"/>
      <protection/>
    </xf>
    <xf numFmtId="180" fontId="4" fillId="0" borderId="0" xfId="57" applyNumberFormat="1" applyFont="1" applyFill="1" applyBorder="1" applyAlignment="1">
      <alignment horizontal="right"/>
      <protection/>
    </xf>
    <xf numFmtId="180" fontId="4" fillId="0" borderId="12" xfId="42" applyNumberFormat="1" applyFont="1" applyFill="1" applyBorder="1" applyAlignment="1">
      <alignment horizontal="right"/>
    </xf>
    <xf numFmtId="173" fontId="4" fillId="0" borderId="12" xfId="42" applyNumberFormat="1" applyFont="1" applyFill="1" applyBorder="1" applyAlignment="1">
      <alignment horizontal="right"/>
    </xf>
    <xf numFmtId="173" fontId="4" fillId="0" borderId="0" xfId="42" applyNumberFormat="1" applyFont="1" applyFill="1" applyBorder="1" applyAlignment="1">
      <alignment horizontal="right"/>
    </xf>
    <xf numFmtId="3" fontId="4" fillId="0" borderId="12" xfId="42" applyNumberFormat="1" applyFont="1" applyFill="1" applyBorder="1" applyAlignment="1">
      <alignment horizontal="right"/>
    </xf>
    <xf numFmtId="176" fontId="4" fillId="0" borderId="0" xfId="57" applyNumberFormat="1" applyFont="1" applyFill="1" applyBorder="1" applyAlignment="1">
      <alignment horizontal="right"/>
      <protection/>
    </xf>
    <xf numFmtId="2" fontId="4" fillId="0" borderId="0" xfId="60" applyNumberFormat="1" applyFont="1" applyFill="1" applyBorder="1" applyAlignment="1">
      <alignment horizontal="right"/>
    </xf>
    <xf numFmtId="2" fontId="4" fillId="0" borderId="12" xfId="42" applyNumberFormat="1" applyFont="1" applyFill="1" applyBorder="1" applyAlignment="1">
      <alignment horizontal="right"/>
    </xf>
    <xf numFmtId="173" fontId="4" fillId="0" borderId="12" xfId="57" applyNumberFormat="1" applyFont="1" applyFill="1" applyBorder="1" applyAlignment="1">
      <alignment horizontal="right"/>
      <protection/>
    </xf>
    <xf numFmtId="176" fontId="4" fillId="0" borderId="0" xfId="44" applyNumberFormat="1" applyFont="1" applyFill="1" applyBorder="1" applyAlignment="1">
      <alignment horizontal="right"/>
    </xf>
    <xf numFmtId="176" fontId="4" fillId="0" borderId="12" xfId="44" applyNumberFormat="1" applyFont="1" applyFill="1" applyBorder="1" applyAlignment="1">
      <alignment horizontal="right"/>
    </xf>
    <xf numFmtId="196" fontId="4" fillId="0" borderId="0" xfId="57" applyNumberFormat="1" applyFont="1" applyFill="1" applyBorder="1" applyAlignment="1">
      <alignment horizontal="right"/>
      <protection/>
    </xf>
    <xf numFmtId="196" fontId="4" fillId="0" borderId="12" xfId="44" applyNumberFormat="1" applyFont="1" applyFill="1" applyBorder="1" applyAlignment="1">
      <alignment horizontal="right"/>
    </xf>
    <xf numFmtId="4" fontId="4" fillId="0" borderId="0" xfId="57" applyNumberFormat="1" applyFont="1" applyFill="1" applyBorder="1" applyAlignment="1">
      <alignment horizontal="right"/>
      <protection/>
    </xf>
    <xf numFmtId="10" fontId="4" fillId="0" borderId="0" xfId="57" applyNumberFormat="1" applyFont="1" applyFill="1" applyBorder="1" applyAlignment="1">
      <alignment horizontal="right"/>
      <protection/>
    </xf>
    <xf numFmtId="10" fontId="4" fillId="0" borderId="12" xfId="60" applyNumberFormat="1" applyFont="1" applyFill="1" applyBorder="1" applyAlignment="1">
      <alignment horizontal="right"/>
    </xf>
    <xf numFmtId="182" fontId="4" fillId="0" borderId="13" xfId="42" applyNumberFormat="1" applyFont="1" applyFill="1" applyBorder="1" applyAlignment="1">
      <alignment horizontal="right"/>
    </xf>
    <xf numFmtId="0" fontId="4" fillId="0" borderId="14" xfId="57" applyFont="1" applyFill="1" applyBorder="1" applyAlignment="1">
      <alignment horizontal="right"/>
      <protection/>
    </xf>
    <xf numFmtId="0" fontId="10" fillId="16" borderId="13" xfId="0" applyFont="1" applyFill="1" applyBorder="1" applyAlignment="1">
      <alignment/>
    </xf>
    <xf numFmtId="4" fontId="4" fillId="0" borderId="12" xfId="57" applyNumberFormat="1" applyFont="1" applyFill="1" applyBorder="1" applyAlignment="1">
      <alignment horizontal="right"/>
      <protection/>
    </xf>
    <xf numFmtId="180" fontId="4" fillId="0" borderId="0" xfId="42" applyNumberFormat="1" applyFont="1" applyFill="1" applyBorder="1" applyAlignment="1">
      <alignment horizontal="right"/>
    </xf>
    <xf numFmtId="3" fontId="4" fillId="0" borderId="0" xfId="42" applyNumberFormat="1" applyFont="1" applyFill="1" applyBorder="1" applyAlignment="1">
      <alignment horizontal="right"/>
    </xf>
    <xf numFmtId="2" fontId="4" fillId="0" borderId="0" xfId="42" applyNumberFormat="1" applyFont="1" applyFill="1" applyBorder="1" applyAlignment="1">
      <alignment horizontal="right"/>
    </xf>
    <xf numFmtId="0" fontId="4" fillId="0" borderId="13" xfId="57" applyFont="1" applyFill="1" applyBorder="1" applyAlignment="1">
      <alignment horizontal="right"/>
      <protection/>
    </xf>
    <xf numFmtId="173" fontId="4" fillId="0" borderId="0" xfId="0" applyNumberFormat="1" applyFont="1" applyFill="1" applyBorder="1" applyAlignment="1">
      <alignment/>
    </xf>
    <xf numFmtId="0" fontId="5" fillId="0" borderId="22" xfId="57" applyFont="1" applyFill="1" applyBorder="1">
      <alignment/>
      <protection/>
    </xf>
    <xf numFmtId="2" fontId="4" fillId="0" borderId="12" xfId="57" applyNumberFormat="1" applyFont="1" applyFill="1" applyBorder="1" applyAlignment="1">
      <alignment horizontal="right"/>
      <protection/>
    </xf>
    <xf numFmtId="3" fontId="18" fillId="0" borderId="0" xfId="57" applyNumberFormat="1" applyFont="1" applyFill="1" applyBorder="1" applyAlignment="1">
      <alignment horizontal="right"/>
      <protection/>
    </xf>
    <xf numFmtId="0" fontId="18" fillId="0" borderId="0" xfId="57" applyFont="1" applyFill="1" applyBorder="1">
      <alignment/>
      <protection/>
    </xf>
    <xf numFmtId="0" fontId="4" fillId="0" borderId="12" xfId="57" applyFont="1" applyFill="1" applyBorder="1" applyAlignment="1">
      <alignment horizontal="right"/>
      <protection/>
    </xf>
    <xf numFmtId="0" fontId="5" fillId="0" borderId="0" xfId="57" applyFont="1" applyFill="1" applyBorder="1" applyAlignment="1">
      <alignment horizontal="center"/>
      <protection/>
    </xf>
    <xf numFmtId="0" fontId="5" fillId="0" borderId="12" xfId="57" applyFont="1" applyFill="1" applyBorder="1" applyAlignment="1">
      <alignment horizontal="center"/>
      <protection/>
    </xf>
    <xf numFmtId="0" fontId="5" fillId="18" borderId="11" xfId="0" applyFont="1" applyFill="1" applyBorder="1" applyAlignment="1">
      <alignment/>
    </xf>
    <xf numFmtId="173" fontId="4" fillId="18" borderId="11" xfId="0" applyNumberFormat="1" applyFont="1" applyFill="1" applyBorder="1" applyAlignment="1">
      <alignment/>
    </xf>
    <xf numFmtId="0" fontId="4" fillId="18" borderId="11" xfId="0" applyFont="1" applyFill="1" applyBorder="1" applyAlignment="1">
      <alignment/>
    </xf>
    <xf numFmtId="3" fontId="4" fillId="18" borderId="11" xfId="0" applyNumberFormat="1" applyFont="1" applyFill="1" applyBorder="1" applyAlignment="1">
      <alignment/>
    </xf>
    <xf numFmtId="3" fontId="4" fillId="18" borderId="11" xfId="0" applyNumberFormat="1" applyFont="1" applyFill="1" applyBorder="1" applyAlignment="1">
      <alignment horizontal="right"/>
    </xf>
    <xf numFmtId="173" fontId="4" fillId="18" borderId="11" xfId="0" applyNumberFormat="1" applyFont="1" applyFill="1" applyBorder="1" applyAlignment="1">
      <alignment horizontal="right"/>
    </xf>
    <xf numFmtId="181" fontId="4" fillId="18" borderId="11" xfId="42" applyNumberFormat="1" applyFont="1" applyFill="1" applyBorder="1" applyAlignment="1">
      <alignment/>
    </xf>
    <xf numFmtId="190" fontId="4" fillId="18" borderId="11" xfId="44" applyNumberFormat="1" applyFont="1" applyFill="1" applyBorder="1" applyAlignment="1">
      <alignment/>
    </xf>
    <xf numFmtId="0" fontId="4" fillId="18" borderId="16" xfId="0" applyFont="1" applyFill="1" applyBorder="1" applyAlignment="1">
      <alignment/>
    </xf>
    <xf numFmtId="3" fontId="4" fillId="18" borderId="0" xfId="0" applyNumberFormat="1" applyFont="1" applyFill="1" applyBorder="1" applyAlignment="1">
      <alignment horizontal="right"/>
    </xf>
    <xf numFmtId="180" fontId="4" fillId="18" borderId="11" xfId="60" applyNumberFormat="1" applyFont="1" applyFill="1" applyBorder="1" applyAlignment="1">
      <alignment horizontal="right"/>
    </xf>
    <xf numFmtId="180" fontId="4" fillId="18" borderId="0" xfId="60" applyNumberFormat="1" applyFont="1" applyFill="1" applyBorder="1" applyAlignment="1">
      <alignment horizontal="right"/>
    </xf>
    <xf numFmtId="173" fontId="4" fillId="18" borderId="0" xfId="0" applyNumberFormat="1" applyFont="1" applyFill="1" applyBorder="1" applyAlignment="1">
      <alignment horizontal="right"/>
    </xf>
    <xf numFmtId="182" fontId="4" fillId="18" borderId="11" xfId="42" applyNumberFormat="1" applyFont="1" applyFill="1" applyBorder="1" applyAlignment="1">
      <alignment horizontal="right"/>
    </xf>
    <xf numFmtId="182" fontId="4" fillId="18" borderId="0" xfId="42" applyNumberFormat="1" applyFont="1" applyFill="1" applyBorder="1" applyAlignment="1">
      <alignment horizontal="right"/>
    </xf>
    <xf numFmtId="41" fontId="4" fillId="18" borderId="0" xfId="42" applyNumberFormat="1" applyFont="1" applyFill="1" applyBorder="1" applyAlignment="1">
      <alignment horizontal="right"/>
    </xf>
    <xf numFmtId="3" fontId="4" fillId="18" borderId="11" xfId="0" applyNumberFormat="1" applyFont="1" applyFill="1" applyBorder="1" applyAlignment="1">
      <alignment/>
    </xf>
    <xf numFmtId="182" fontId="4" fillId="18" borderId="11" xfId="42" applyNumberFormat="1" applyFont="1" applyFill="1" applyBorder="1" applyAlignment="1">
      <alignment/>
    </xf>
    <xf numFmtId="182" fontId="4" fillId="18" borderId="11" xfId="0" applyNumberFormat="1" applyFont="1" applyFill="1" applyBorder="1" applyAlignment="1">
      <alignment/>
    </xf>
    <xf numFmtId="0" fontId="4" fillId="19" borderId="0" xfId="57" applyFont="1" applyFill="1" applyBorder="1">
      <alignment/>
      <protection/>
    </xf>
    <xf numFmtId="173" fontId="4" fillId="0" borderId="16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82" fontId="4" fillId="18" borderId="16" xfId="42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90" fontId="4" fillId="18" borderId="0" xfId="44" applyNumberFormat="1" applyFont="1" applyFill="1" applyBorder="1" applyAlignment="1">
      <alignment horizontal="right"/>
    </xf>
    <xf numFmtId="3" fontId="6" fillId="18" borderId="0" xfId="0" applyNumberFormat="1" applyFont="1" applyFill="1" applyBorder="1" applyAlignment="1">
      <alignment horizontal="right"/>
    </xf>
    <xf numFmtId="0" fontId="4" fillId="18" borderId="0" xfId="0" applyFont="1" applyFill="1" applyBorder="1" applyAlignment="1">
      <alignment horizontal="right"/>
    </xf>
    <xf numFmtId="2" fontId="4" fillId="18" borderId="0" xfId="0" applyNumberFormat="1" applyFont="1" applyFill="1" applyBorder="1" applyAlignment="1">
      <alignment horizontal="right"/>
    </xf>
    <xf numFmtId="0" fontId="4" fillId="18" borderId="0" xfId="0" applyFont="1" applyFill="1" applyBorder="1" applyAlignment="1">
      <alignment/>
    </xf>
    <xf numFmtId="0" fontId="9" fillId="18" borderId="0" xfId="0" applyNumberFormat="1" applyFont="1" applyFill="1" applyBorder="1" applyAlignment="1">
      <alignment horizontal="right"/>
    </xf>
    <xf numFmtId="4" fontId="6" fillId="18" borderId="0" xfId="0" applyNumberFormat="1" applyFont="1" applyFill="1" applyBorder="1" applyAlignment="1">
      <alignment horizontal="right"/>
    </xf>
    <xf numFmtId="0" fontId="6" fillId="18" borderId="0" xfId="0" applyFont="1" applyFill="1" applyBorder="1" applyAlignment="1">
      <alignment wrapText="1"/>
    </xf>
    <xf numFmtId="190" fontId="6" fillId="18" borderId="0" xfId="44" applyNumberFormat="1" applyFont="1" applyFill="1" applyBorder="1" applyAlignment="1">
      <alignment horizontal="right"/>
    </xf>
    <xf numFmtId="0" fontId="4" fillId="18" borderId="0" xfId="0" applyFont="1" applyFill="1" applyAlignment="1">
      <alignment/>
    </xf>
    <xf numFmtId="0" fontId="4" fillId="18" borderId="0" xfId="0" applyFont="1" applyFill="1" applyBorder="1" applyAlignment="1">
      <alignment/>
    </xf>
    <xf numFmtId="182" fontId="4" fillId="18" borderId="0" xfId="0" applyNumberFormat="1" applyFont="1" applyFill="1" applyAlignment="1">
      <alignment/>
    </xf>
    <xf numFmtId="3" fontId="4" fillId="18" borderId="0" xfId="0" applyNumberFormat="1" applyFont="1" applyFill="1" applyAlignment="1">
      <alignment/>
    </xf>
    <xf numFmtId="0" fontId="6" fillId="18" borderId="0" xfId="0" applyFont="1" applyFill="1" applyAlignment="1">
      <alignment/>
    </xf>
    <xf numFmtId="0" fontId="9" fillId="18" borderId="0" xfId="0" applyFont="1" applyFill="1" applyAlignment="1">
      <alignment/>
    </xf>
    <xf numFmtId="9" fontId="6" fillId="18" borderId="0" xfId="60" applyFont="1" applyFill="1" applyAlignment="1">
      <alignment horizontal="right"/>
    </xf>
    <xf numFmtId="9" fontId="6" fillId="18" borderId="0" xfId="60" applyFont="1" applyFill="1" applyAlignment="1">
      <alignment/>
    </xf>
    <xf numFmtId="3" fontId="4" fillId="18" borderId="0" xfId="0" applyNumberFormat="1" applyFont="1" applyFill="1" applyBorder="1" applyAlignment="1">
      <alignment/>
    </xf>
    <xf numFmtId="0" fontId="4" fillId="18" borderId="0" xfId="0" applyFont="1" applyFill="1" applyBorder="1" applyAlignment="1">
      <alignment wrapText="1"/>
    </xf>
    <xf numFmtId="0" fontId="8" fillId="18" borderId="0" xfId="0" applyFont="1" applyFill="1" applyBorder="1" applyAlignment="1">
      <alignment/>
    </xf>
    <xf numFmtId="176" fontId="4" fillId="18" borderId="0" xfId="0" applyNumberFormat="1" applyFont="1" applyFill="1" applyBorder="1" applyAlignment="1">
      <alignment horizontal="right"/>
    </xf>
    <xf numFmtId="176" fontId="4" fillId="18" borderId="0" xfId="0" applyNumberFormat="1" applyFont="1" applyFill="1" applyBorder="1" applyAlignment="1">
      <alignment/>
    </xf>
    <xf numFmtId="170" fontId="4" fillId="18" borderId="0" xfId="44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182" fontId="4" fillId="18" borderId="12" xfId="42" applyNumberFormat="1" applyFont="1" applyFill="1" applyBorder="1" applyAlignment="1">
      <alignment horizontal="right"/>
    </xf>
    <xf numFmtId="0" fontId="4" fillId="16" borderId="17" xfId="0" applyFont="1" applyFill="1" applyBorder="1" applyAlignment="1">
      <alignment horizontal="center"/>
    </xf>
    <xf numFmtId="0" fontId="6" fillId="16" borderId="16" xfId="0" applyFont="1" applyFill="1" applyBorder="1" applyAlignment="1">
      <alignment/>
    </xf>
    <xf numFmtId="0" fontId="4" fillId="16" borderId="16" xfId="0" applyFont="1" applyFill="1" applyBorder="1" applyAlignment="1">
      <alignment horizontal="right"/>
    </xf>
    <xf numFmtId="0" fontId="4" fillId="16" borderId="16" xfId="0" applyNumberFormat="1" applyFont="1" applyFill="1" applyBorder="1" applyAlignment="1">
      <alignment horizontal="right"/>
    </xf>
    <xf numFmtId="0" fontId="6" fillId="16" borderId="17" xfId="0" applyFont="1" applyFill="1" applyBorder="1" applyAlignment="1">
      <alignment/>
    </xf>
    <xf numFmtId="0" fontId="4" fillId="18" borderId="0" xfId="57" applyFont="1" applyFill="1" applyBorder="1">
      <alignment/>
      <protection/>
    </xf>
    <xf numFmtId="0" fontId="4" fillId="18" borderId="0" xfId="57" applyFont="1" applyFill="1" applyBorder="1" applyAlignment="1">
      <alignment horizontal="right"/>
      <protection/>
    </xf>
    <xf numFmtId="2" fontId="4" fillId="18" borderId="0" xfId="57" applyNumberFormat="1" applyFont="1" applyFill="1" applyBorder="1" applyAlignment="1">
      <alignment horizontal="right"/>
      <protection/>
    </xf>
    <xf numFmtId="197" fontId="4" fillId="18" borderId="0" xfId="57" applyNumberFormat="1" applyFont="1" applyFill="1" applyBorder="1" applyAlignment="1">
      <alignment horizontal="right"/>
      <protection/>
    </xf>
    <xf numFmtId="182" fontId="5" fillId="18" borderId="0" xfId="42" applyNumberFormat="1" applyFont="1" applyFill="1" applyBorder="1" applyAlignment="1">
      <alignment horizontal="left"/>
    </xf>
    <xf numFmtId="182" fontId="5" fillId="18" borderId="0" xfId="42" applyNumberFormat="1" applyFont="1" applyFill="1" applyBorder="1" applyAlignment="1">
      <alignment horizontal="right"/>
    </xf>
    <xf numFmtId="10" fontId="4" fillId="18" borderId="0" xfId="0" applyNumberFormat="1" applyFont="1" applyFill="1" applyBorder="1" applyAlignment="1">
      <alignment/>
    </xf>
    <xf numFmtId="10" fontId="4" fillId="18" borderId="0" xfId="0" applyNumberFormat="1" applyFont="1" applyFill="1" applyBorder="1" applyAlignment="1">
      <alignment horizontal="right"/>
    </xf>
    <xf numFmtId="170" fontId="4" fillId="0" borderId="0" xfId="44" applyFont="1" applyFill="1" applyBorder="1" applyAlignment="1">
      <alignment horizontal="right"/>
    </xf>
    <xf numFmtId="0" fontId="5" fillId="18" borderId="0" xfId="0" applyFont="1" applyFill="1" applyBorder="1" applyAlignment="1">
      <alignment horizontal="center"/>
    </xf>
    <xf numFmtId="0" fontId="4" fillId="18" borderId="0" xfId="0" applyFont="1" applyFill="1" applyBorder="1" applyAlignment="1">
      <alignment wrapText="1"/>
    </xf>
    <xf numFmtId="0" fontId="8" fillId="0" borderId="16" xfId="0" applyNumberFormat="1" applyFont="1" applyFill="1" applyBorder="1" applyAlignment="1">
      <alignment horizontal="center"/>
    </xf>
    <xf numFmtId="3" fontId="5" fillId="18" borderId="0" xfId="0" applyNumberFormat="1" applyFont="1" applyFill="1" applyBorder="1" applyAlignment="1">
      <alignment horizontal="center"/>
    </xf>
    <xf numFmtId="0" fontId="4" fillId="16" borderId="16" xfId="0" applyFont="1" applyFill="1" applyBorder="1" applyAlignment="1">
      <alignment/>
    </xf>
    <xf numFmtId="0" fontId="8" fillId="16" borderId="13" xfId="0" applyFont="1" applyFill="1" applyBorder="1" applyAlignment="1">
      <alignment horizontal="center"/>
    </xf>
    <xf numFmtId="0" fontId="5" fillId="16" borderId="23" xfId="0" applyFont="1" applyFill="1" applyBorder="1" applyAlignment="1">
      <alignment wrapText="1"/>
    </xf>
    <xf numFmtId="0" fontId="8" fillId="16" borderId="23" xfId="0" applyNumberFormat="1" applyFont="1" applyFill="1" applyBorder="1" applyAlignment="1">
      <alignment horizontal="right"/>
    </xf>
    <xf numFmtId="0" fontId="5" fillId="8" borderId="0" xfId="57" applyFont="1" applyFill="1" applyBorder="1" applyAlignment="1">
      <alignment horizontal="center"/>
      <protection/>
    </xf>
    <xf numFmtId="0" fontId="4" fillId="18" borderId="0" xfId="57" applyFont="1" applyFill="1" applyBorder="1" applyAlignment="1">
      <alignment horizontal="center"/>
      <protection/>
    </xf>
    <xf numFmtId="0" fontId="18" fillId="0" borderId="0" xfId="57" applyFont="1" applyFill="1" applyBorder="1" applyAlignment="1">
      <alignment horizontal="center"/>
      <protection/>
    </xf>
    <xf numFmtId="0" fontId="4" fillId="16" borderId="11" xfId="0" applyFont="1" applyFill="1" applyBorder="1" applyAlignment="1">
      <alignment horizontal="left" wrapText="1"/>
    </xf>
    <xf numFmtId="0" fontId="5" fillId="16" borderId="11" xfId="0" applyFont="1" applyFill="1" applyBorder="1" applyAlignment="1">
      <alignment horizontal="left" wrapText="1"/>
    </xf>
    <xf numFmtId="0" fontId="5" fillId="0" borderId="23" xfId="57" applyFont="1" applyFill="1" applyBorder="1">
      <alignment/>
      <protection/>
    </xf>
    <xf numFmtId="0" fontId="4" fillId="0" borderId="16" xfId="57" applyFont="1" applyFill="1" applyBorder="1">
      <alignment/>
      <protection/>
    </xf>
    <xf numFmtId="0" fontId="5" fillId="0" borderId="16" xfId="57" applyFont="1" applyFill="1" applyBorder="1">
      <alignment/>
      <protection/>
    </xf>
    <xf numFmtId="0" fontId="4" fillId="0" borderId="16" xfId="57" applyFont="1" applyFill="1" applyBorder="1" applyAlignment="1">
      <alignment/>
      <protection/>
    </xf>
    <xf numFmtId="0" fontId="4" fillId="0" borderId="17" xfId="57" applyFont="1" applyFill="1" applyBorder="1">
      <alignment/>
      <protection/>
    </xf>
    <xf numFmtId="0" fontId="4" fillId="16" borderId="17" xfId="0" applyFont="1" applyFill="1" applyBorder="1" applyAlignment="1">
      <alignment horizontal="left" wrapText="1"/>
    </xf>
    <xf numFmtId="0" fontId="15" fillId="16" borderId="11" xfId="0" applyFont="1" applyFill="1" applyBorder="1" applyAlignment="1">
      <alignment/>
    </xf>
    <xf numFmtId="0" fontId="35" fillId="0" borderId="0" xfId="57" applyFont="1" applyFill="1" applyBorder="1">
      <alignment/>
      <protection/>
    </xf>
    <xf numFmtId="0" fontId="36" fillId="0" borderId="0" xfId="0" applyFont="1" applyFill="1" applyAlignment="1">
      <alignment/>
    </xf>
    <xf numFmtId="0" fontId="37" fillId="18" borderId="0" xfId="0" applyFont="1" applyFill="1" applyAlignment="1">
      <alignment wrapText="1"/>
    </xf>
    <xf numFmtId="3" fontId="8" fillId="16" borderId="17" xfId="0" applyNumberFormat="1" applyFont="1" applyFill="1" applyBorder="1" applyAlignment="1">
      <alignment horizontal="right"/>
    </xf>
    <xf numFmtId="171" fontId="4" fillId="18" borderId="0" xfId="42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16" xfId="0" applyFont="1" applyFill="1" applyBorder="1" applyAlignment="1">
      <alignment wrapText="1"/>
    </xf>
    <xf numFmtId="0" fontId="38" fillId="16" borderId="11" xfId="0" applyFont="1" applyFill="1" applyBorder="1" applyAlignment="1">
      <alignment/>
    </xf>
    <xf numFmtId="0" fontId="5" fillId="16" borderId="15" xfId="0" applyFont="1" applyFill="1" applyBorder="1" applyAlignment="1">
      <alignment/>
    </xf>
    <xf numFmtId="0" fontId="5" fillId="18" borderId="0" xfId="0" applyFont="1" applyFill="1" applyBorder="1" applyAlignment="1">
      <alignment/>
    </xf>
    <xf numFmtId="10" fontId="5" fillId="18" borderId="11" xfId="0" applyNumberFormat="1" applyFont="1" applyFill="1" applyBorder="1" applyAlignment="1">
      <alignment wrapText="1"/>
    </xf>
    <xf numFmtId="10" fontId="8" fillId="18" borderId="16" xfId="0" applyNumberFormat="1" applyFont="1" applyFill="1" applyBorder="1" applyAlignment="1">
      <alignment horizontal="right"/>
    </xf>
    <xf numFmtId="0" fontId="8" fillId="16" borderId="16" xfId="0" applyFont="1" applyFill="1" applyBorder="1" applyAlignment="1">
      <alignment horizontal="right" wrapText="1"/>
    </xf>
    <xf numFmtId="0" fontId="3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82" fontId="4" fillId="0" borderId="0" xfId="42" applyNumberFormat="1" applyFont="1" applyFill="1" applyAlignment="1">
      <alignment wrapText="1"/>
    </xf>
    <xf numFmtId="0" fontId="6" fillId="18" borderId="0" xfId="0" applyFont="1" applyFill="1" applyBorder="1" applyAlignment="1">
      <alignment/>
    </xf>
    <xf numFmtId="0" fontId="4" fillId="16" borderId="16" xfId="0" applyFont="1" applyFill="1" applyBorder="1" applyAlignment="1">
      <alignment horizontal="left" wrapText="1"/>
    </xf>
    <xf numFmtId="180" fontId="4" fillId="0" borderId="12" xfId="57" applyNumberFormat="1" applyFont="1" applyFill="1" applyBorder="1" applyAlignment="1">
      <alignment horizontal="right"/>
      <protection/>
    </xf>
    <xf numFmtId="0" fontId="5" fillId="0" borderId="18" xfId="0" applyFont="1" applyFill="1" applyBorder="1" applyAlignment="1">
      <alignment horizontal="center"/>
    </xf>
    <xf numFmtId="3" fontId="4" fillId="18" borderId="16" xfId="0" applyNumberFormat="1" applyFont="1" applyFill="1" applyBorder="1" applyAlignment="1">
      <alignment/>
    </xf>
    <xf numFmtId="180" fontId="4" fillId="18" borderId="16" xfId="60" applyNumberFormat="1" applyFont="1" applyFill="1" applyBorder="1" applyAlignment="1">
      <alignment/>
    </xf>
    <xf numFmtId="173" fontId="4" fillId="1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 horizontal="right"/>
    </xf>
    <xf numFmtId="180" fontId="4" fillId="0" borderId="16" xfId="60" applyNumberFormat="1" applyFont="1" applyFill="1" applyBorder="1" applyAlignment="1">
      <alignment/>
    </xf>
    <xf numFmtId="196" fontId="4" fillId="0" borderId="16" xfId="44" applyNumberFormat="1" applyFont="1" applyFill="1" applyBorder="1" applyAlignment="1">
      <alignment/>
    </xf>
    <xf numFmtId="196" fontId="4" fillId="0" borderId="16" xfId="44" applyNumberFormat="1" applyFont="1" applyFill="1" applyBorder="1" applyAlignment="1">
      <alignment horizontal="right"/>
    </xf>
    <xf numFmtId="173" fontId="4" fillId="18" borderId="16" xfId="0" applyNumberFormat="1" applyFont="1" applyFill="1" applyBorder="1" applyAlignment="1">
      <alignment horizontal="right"/>
    </xf>
    <xf numFmtId="10" fontId="4" fillId="18" borderId="16" xfId="42" applyNumberFormat="1" applyFont="1" applyFill="1" applyBorder="1" applyAlignment="1">
      <alignment/>
    </xf>
    <xf numFmtId="10" fontId="4" fillId="0" borderId="16" xfId="42" applyNumberFormat="1" applyFont="1" applyFill="1" applyBorder="1" applyAlignment="1">
      <alignment/>
    </xf>
    <xf numFmtId="180" fontId="4" fillId="0" borderId="16" xfId="42" applyNumberFormat="1" applyFont="1" applyFill="1" applyBorder="1" applyAlignment="1">
      <alignment/>
    </xf>
    <xf numFmtId="10" fontId="4" fillId="0" borderId="16" xfId="60" applyNumberFormat="1" applyFont="1" applyFill="1" applyBorder="1" applyAlignment="1">
      <alignment horizontal="right"/>
    </xf>
    <xf numFmtId="10" fontId="4" fillId="0" borderId="11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80" fontId="4" fillId="0" borderId="11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80" fontId="4" fillId="0" borderId="12" xfId="0" applyNumberFormat="1" applyFont="1" applyFill="1" applyBorder="1" applyAlignment="1">
      <alignment horizontal="right"/>
    </xf>
    <xf numFmtId="0" fontId="4" fillId="18" borderId="11" xfId="0" applyFont="1" applyFill="1" applyBorder="1" applyAlignment="1">
      <alignment wrapText="1"/>
    </xf>
    <xf numFmtId="0" fontId="8" fillId="18" borderId="16" xfId="0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5" fillId="18" borderId="16" xfId="0" applyFont="1" applyFill="1" applyBorder="1" applyAlignment="1">
      <alignment/>
    </xf>
    <xf numFmtId="0" fontId="8" fillId="18" borderId="16" xfId="0" applyFont="1" applyFill="1" applyBorder="1" applyAlignment="1">
      <alignment/>
    </xf>
    <xf numFmtId="0" fontId="4" fillId="18" borderId="16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18" borderId="0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/>
    </xf>
    <xf numFmtId="173" fontId="6" fillId="0" borderId="12" xfId="0" applyNumberFormat="1" applyFont="1" applyFill="1" applyBorder="1" applyAlignment="1">
      <alignment/>
    </xf>
    <xf numFmtId="3" fontId="4" fillId="18" borderId="0" xfId="0" applyNumberFormat="1" applyFont="1" applyFill="1" applyBorder="1" applyAlignment="1">
      <alignment/>
    </xf>
    <xf numFmtId="182" fontId="6" fillId="18" borderId="0" xfId="0" applyNumberFormat="1" applyFont="1" applyFill="1" applyBorder="1" applyAlignment="1">
      <alignment/>
    </xf>
    <xf numFmtId="3" fontId="4" fillId="18" borderId="1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right"/>
    </xf>
    <xf numFmtId="173" fontId="4" fillId="0" borderId="12" xfId="0" applyNumberFormat="1" applyFont="1" applyFill="1" applyBorder="1" applyAlignment="1">
      <alignment/>
    </xf>
    <xf numFmtId="182" fontId="4" fillId="0" borderId="0" xfId="42" applyNumberFormat="1" applyFont="1" applyFill="1" applyBorder="1" applyAlignment="1">
      <alignment/>
    </xf>
    <xf numFmtId="182" fontId="4" fillId="0" borderId="0" xfId="42" applyNumberFormat="1" applyFont="1" applyFill="1" applyBorder="1" applyAlignment="1">
      <alignment wrapText="1"/>
    </xf>
    <xf numFmtId="182" fontId="4" fillId="0" borderId="0" xfId="42" applyNumberFormat="1" applyFont="1" applyFill="1" applyBorder="1" applyAlignment="1" applyProtection="1">
      <alignment/>
      <protection locked="0"/>
    </xf>
    <xf numFmtId="3" fontId="4" fillId="0" borderId="0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182" fontId="4" fillId="0" borderId="0" xfId="42" applyNumberFormat="1" applyFont="1" applyFill="1" applyBorder="1" applyAlignment="1">
      <alignment/>
    </xf>
    <xf numFmtId="182" fontId="4" fillId="0" borderId="12" xfId="42" applyNumberFormat="1" applyFont="1" applyFill="1" applyBorder="1" applyAlignment="1" applyProtection="1">
      <alignment/>
      <protection locked="0"/>
    </xf>
    <xf numFmtId="182" fontId="4" fillId="0" borderId="12" xfId="42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0" xfId="42" applyNumberFormat="1" applyFont="1" applyFill="1" applyBorder="1" applyAlignment="1">
      <alignment horizontal="right"/>
    </xf>
    <xf numFmtId="3" fontId="4" fillId="0" borderId="0" xfId="42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3" fontId="6" fillId="18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42" applyNumberFormat="1" applyFont="1" applyFill="1" applyBorder="1" applyAlignment="1">
      <alignment/>
    </xf>
    <xf numFmtId="3" fontId="4" fillId="0" borderId="12" xfId="42" applyNumberFormat="1" applyFont="1" applyFill="1" applyBorder="1" applyAlignment="1">
      <alignment horizontal="right"/>
    </xf>
    <xf numFmtId="3" fontId="4" fillId="0" borderId="13" xfId="42" applyNumberFormat="1" applyFont="1" applyFill="1" applyBorder="1" applyAlignment="1">
      <alignment horizontal="right"/>
    </xf>
    <xf numFmtId="3" fontId="4" fillId="0" borderId="14" xfId="42" applyNumberFormat="1" applyFont="1" applyFill="1" applyBorder="1" applyAlignment="1">
      <alignment horizontal="right"/>
    </xf>
    <xf numFmtId="0" fontId="4" fillId="16" borderId="15" xfId="0" applyFont="1" applyFill="1" applyBorder="1" applyAlignment="1">
      <alignment wrapText="1"/>
    </xf>
    <xf numFmtId="0" fontId="9" fillId="0" borderId="13" xfId="0" applyNumberFormat="1" applyFont="1" applyFill="1" applyBorder="1" applyAlignment="1">
      <alignment horizontal="right"/>
    </xf>
    <xf numFmtId="0" fontId="5" fillId="16" borderId="13" xfId="0" applyFont="1" applyFill="1" applyBorder="1" applyAlignment="1">
      <alignment wrapText="1"/>
    </xf>
    <xf numFmtId="0" fontId="5" fillId="0" borderId="19" xfId="0" applyNumberFormat="1" applyFont="1" applyFill="1" applyBorder="1" applyAlignment="1">
      <alignment horizontal="right"/>
    </xf>
    <xf numFmtId="0" fontId="5" fillId="0" borderId="22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182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Fill="1" applyBorder="1" applyAlignment="1">
      <alignment/>
    </xf>
    <xf numFmtId="182" fontId="4" fillId="0" borderId="0" xfId="42" applyNumberFormat="1" applyFont="1" applyFill="1" applyBorder="1" applyAlignment="1" applyProtection="1">
      <alignment horizontal="right"/>
      <protection locked="0"/>
    </xf>
    <xf numFmtId="3" fontId="4" fillId="18" borderId="0" xfId="0" applyNumberFormat="1" applyFont="1" applyFill="1" applyBorder="1" applyAlignment="1">
      <alignment/>
    </xf>
    <xf numFmtId="197" fontId="4" fillId="0" borderId="0" xfId="57" applyNumberFormat="1" applyFont="1" applyFill="1" applyBorder="1" applyAlignment="1">
      <alignment horizontal="right"/>
      <protection/>
    </xf>
    <xf numFmtId="0" fontId="4" fillId="18" borderId="11" xfId="0" applyFont="1" applyFill="1" applyBorder="1" applyAlignment="1">
      <alignment horizontal="right"/>
    </xf>
    <xf numFmtId="0" fontId="6" fillId="18" borderId="11" xfId="0" applyFont="1" applyFill="1" applyBorder="1" applyAlignment="1">
      <alignment horizontal="right"/>
    </xf>
    <xf numFmtId="182" fontId="4" fillId="18" borderId="11" xfId="0" applyNumberFormat="1" applyFont="1" applyFill="1" applyBorder="1" applyAlignment="1">
      <alignment horizontal="right"/>
    </xf>
    <xf numFmtId="3" fontId="4" fillId="18" borderId="11" xfId="0" applyNumberFormat="1" applyFont="1" applyFill="1" applyBorder="1" applyAlignment="1">
      <alignment horizontal="right"/>
    </xf>
    <xf numFmtId="170" fontId="4" fillId="18" borderId="11" xfId="44" applyFont="1" applyFill="1" applyBorder="1" applyAlignment="1">
      <alignment horizontal="right"/>
    </xf>
    <xf numFmtId="3" fontId="4" fillId="18" borderId="11" xfId="0" applyNumberFormat="1" applyFont="1" applyFill="1" applyBorder="1" applyAlignment="1">
      <alignment/>
    </xf>
    <xf numFmtId="170" fontId="4" fillId="18" borderId="11" xfId="44" applyFont="1" applyFill="1" applyBorder="1" applyAlignment="1">
      <alignment horizontal="right"/>
    </xf>
    <xf numFmtId="0" fontId="4" fillId="18" borderId="11" xfId="0" applyFont="1" applyFill="1" applyBorder="1" applyAlignment="1">
      <alignment/>
    </xf>
    <xf numFmtId="180" fontId="4" fillId="18" borderId="11" xfId="0" applyNumberFormat="1" applyFont="1" applyFill="1" applyBorder="1" applyAlignment="1">
      <alignment/>
    </xf>
    <xf numFmtId="0" fontId="6" fillId="18" borderId="11" xfId="0" applyFont="1" applyFill="1" applyBorder="1" applyAlignment="1">
      <alignment/>
    </xf>
    <xf numFmtId="10" fontId="4" fillId="18" borderId="11" xfId="0" applyNumberFormat="1" applyFont="1" applyFill="1" applyBorder="1" applyAlignment="1">
      <alignment horizontal="right"/>
    </xf>
    <xf numFmtId="10" fontId="4" fillId="0" borderId="11" xfId="0" applyNumberFormat="1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8" fillId="0" borderId="17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19" xfId="57" applyFont="1" applyFill="1" applyBorder="1" applyAlignment="1">
      <alignment horizontal="right"/>
      <protection/>
    </xf>
    <xf numFmtId="0" fontId="15" fillId="0" borderId="0" xfId="57" applyFont="1" applyFill="1" applyBorder="1" applyAlignment="1">
      <alignment horizontal="right"/>
      <protection/>
    </xf>
    <xf numFmtId="0" fontId="5" fillId="0" borderId="22" xfId="57" applyFont="1" applyFill="1" applyBorder="1" applyAlignment="1">
      <alignment horizontal="right"/>
      <protection/>
    </xf>
    <xf numFmtId="0" fontId="5" fillId="18" borderId="11" xfId="0" applyFont="1" applyFill="1" applyBorder="1" applyAlignment="1">
      <alignment/>
    </xf>
    <xf numFmtId="0" fontId="0" fillId="18" borderId="0" xfId="0" applyFill="1" applyAlignment="1">
      <alignment/>
    </xf>
    <xf numFmtId="0" fontId="5" fillId="18" borderId="0" xfId="0" applyFont="1" applyFill="1" applyBorder="1" applyAlignment="1">
      <alignment/>
    </xf>
    <xf numFmtId="0" fontId="0" fillId="18" borderId="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ZULSTATS200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45</xdr:row>
      <xdr:rowOff>0</xdr:rowOff>
    </xdr:from>
    <xdr:to>
      <xdr:col>0</xdr:col>
      <xdr:colOff>447675</xdr:colOff>
      <xdr:row>45</xdr:row>
      <xdr:rowOff>0</xdr:rowOff>
    </xdr:to>
    <xdr:sp>
      <xdr:nvSpPr>
        <xdr:cNvPr id="1" name="Line 2"/>
        <xdr:cNvSpPr>
          <a:spLocks/>
        </xdr:cNvSpPr>
      </xdr:nvSpPr>
      <xdr:spPr>
        <a:xfrm>
          <a:off x="447675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75" zoomScaleNormal="75" zoomScalePageLayoutView="0" workbookViewId="0" topLeftCell="A1">
      <selection activeCell="N12" sqref="N12"/>
    </sheetView>
  </sheetViews>
  <sheetFormatPr defaultColWidth="9.140625" defaultRowHeight="15" customHeight="1"/>
  <cols>
    <col min="1" max="1" width="37.7109375" style="50" customWidth="1"/>
    <col min="2" max="2" width="6.00390625" style="63" customWidth="1"/>
    <col min="3" max="3" width="12.8515625" style="27" hidden="1" customWidth="1"/>
    <col min="4" max="4" width="12.421875" style="27" hidden="1" customWidth="1"/>
    <col min="5" max="5" width="13.00390625" style="27" hidden="1" customWidth="1"/>
    <col min="6" max="6" width="13.00390625" style="27" customWidth="1"/>
    <col min="7" max="9" width="13.7109375" style="131" customWidth="1"/>
    <col min="10" max="10" width="123.28125" style="50" hidden="1" customWidth="1"/>
    <col min="11" max="11" width="13.7109375" style="131" customWidth="1"/>
    <col min="12" max="16384" width="9.140625" style="50" customWidth="1"/>
  </cols>
  <sheetData>
    <row r="1" spans="1:3" ht="15" customHeight="1">
      <c r="A1" s="66" t="s">
        <v>124</v>
      </c>
      <c r="C1" s="130"/>
    </row>
    <row r="2" spans="1:10" ht="15" customHeight="1">
      <c r="A2" s="65"/>
      <c r="C2" s="130"/>
      <c r="J2" s="236" t="s">
        <v>186</v>
      </c>
    </row>
    <row r="3" spans="1:11" ht="15" customHeight="1">
      <c r="A3" s="73"/>
      <c r="B3" s="158"/>
      <c r="C3" s="74">
        <v>2001</v>
      </c>
      <c r="D3" s="74">
        <v>2002</v>
      </c>
      <c r="E3" s="74">
        <v>2003</v>
      </c>
      <c r="F3" s="368">
        <v>2004</v>
      </c>
      <c r="G3" s="368">
        <v>2005</v>
      </c>
      <c r="H3" s="368">
        <v>2006</v>
      </c>
      <c r="I3" s="368">
        <v>2007</v>
      </c>
      <c r="J3" s="369" t="s">
        <v>178</v>
      </c>
      <c r="K3" s="370">
        <v>2008</v>
      </c>
    </row>
    <row r="4" spans="1:11" ht="15" customHeight="1">
      <c r="A4" s="240" t="s">
        <v>174</v>
      </c>
      <c r="B4" s="241"/>
      <c r="C4" s="163"/>
      <c r="D4" s="163"/>
      <c r="E4" s="163"/>
      <c r="F4" s="163"/>
      <c r="G4" s="163"/>
      <c r="H4" s="163"/>
      <c r="I4" s="163"/>
      <c r="J4" s="237" t="s">
        <v>192</v>
      </c>
      <c r="K4" s="164"/>
    </row>
    <row r="5" spans="1:11" ht="15" customHeight="1">
      <c r="A5" s="239" t="s">
        <v>202</v>
      </c>
      <c r="B5" s="242" t="s">
        <v>117</v>
      </c>
      <c r="C5" s="75">
        <v>108698</v>
      </c>
      <c r="D5" s="75">
        <v>115798</v>
      </c>
      <c r="E5" s="75">
        <v>122574</v>
      </c>
      <c r="F5" s="75">
        <v>126387</v>
      </c>
      <c r="G5" s="75">
        <v>127805</v>
      </c>
      <c r="H5" s="75">
        <v>123799</v>
      </c>
      <c r="I5" s="75">
        <v>126204</v>
      </c>
      <c r="J5" s="238"/>
      <c r="K5" s="127">
        <f>'Tbl 2 KPIs'!K45</f>
        <v>128043</v>
      </c>
    </row>
    <row r="6" spans="1:11" ht="15" customHeight="1">
      <c r="A6" s="239" t="s">
        <v>203</v>
      </c>
      <c r="B6" s="242" t="s">
        <v>117</v>
      </c>
      <c r="C6" s="75">
        <v>122648</v>
      </c>
      <c r="D6" s="75">
        <v>130554</v>
      </c>
      <c r="E6" s="75">
        <v>138613</v>
      </c>
      <c r="F6" s="75">
        <v>142892</v>
      </c>
      <c r="G6" s="75">
        <v>145299</v>
      </c>
      <c r="H6" s="75">
        <v>141642</v>
      </c>
      <c r="I6" s="75">
        <v>144575</v>
      </c>
      <c r="K6" s="127">
        <f>'Tbl 2 KPIs'!K47</f>
        <v>146643</v>
      </c>
    </row>
    <row r="7" spans="1:11" ht="15" customHeight="1">
      <c r="A7" s="239"/>
      <c r="B7" s="242"/>
      <c r="C7" s="75"/>
      <c r="D7" s="75"/>
      <c r="E7" s="75"/>
      <c r="F7" s="75"/>
      <c r="G7" s="75"/>
      <c r="H7" s="75"/>
      <c r="I7" s="75"/>
      <c r="K7" s="127"/>
    </row>
    <row r="8" spans="1:11" ht="15" customHeight="1">
      <c r="A8" s="240" t="s">
        <v>96</v>
      </c>
      <c r="B8" s="243"/>
      <c r="K8" s="162"/>
    </row>
    <row r="9" spans="1:11" ht="15" customHeight="1">
      <c r="A9" s="239" t="s">
        <v>1</v>
      </c>
      <c r="B9" s="244" t="s">
        <v>133</v>
      </c>
      <c r="C9" s="76">
        <v>85.5</v>
      </c>
      <c r="D9" s="76">
        <v>86.1875</v>
      </c>
      <c r="E9" s="76">
        <v>88.5625</v>
      </c>
      <c r="F9" s="76">
        <v>88.9</v>
      </c>
      <c r="G9" s="76">
        <v>91.8</v>
      </c>
      <c r="H9" s="76">
        <v>91.8</v>
      </c>
      <c r="I9" s="76">
        <v>91.8</v>
      </c>
      <c r="K9" s="141">
        <f>'Tbl 2 KPIs'!J5</f>
        <v>91.25</v>
      </c>
    </row>
    <row r="10" spans="1:11" ht="15" customHeight="1">
      <c r="A10" s="239" t="s">
        <v>97</v>
      </c>
      <c r="B10" s="244" t="s">
        <v>133</v>
      </c>
      <c r="C10" s="132">
        <v>0.1436732966567922</v>
      </c>
      <c r="D10" s="132">
        <v>0.14</v>
      </c>
      <c r="E10" s="132">
        <v>0.14</v>
      </c>
      <c r="F10" s="132">
        <v>0.14</v>
      </c>
      <c r="G10" s="132">
        <v>0.14</v>
      </c>
      <c r="H10" s="132">
        <v>0.16</v>
      </c>
      <c r="I10" s="132">
        <v>0.16</v>
      </c>
      <c r="K10" s="159">
        <f>'Tbl 2 KPIs'!J6</f>
        <v>0.15785322118350867</v>
      </c>
    </row>
    <row r="11" spans="1:11" ht="15" customHeight="1">
      <c r="A11" s="239"/>
      <c r="B11" s="242"/>
      <c r="G11" s="27"/>
      <c r="H11" s="27"/>
      <c r="I11" s="27"/>
      <c r="K11" s="29"/>
    </row>
    <row r="12" spans="1:11" ht="15" customHeight="1">
      <c r="A12" s="239" t="s">
        <v>175</v>
      </c>
      <c r="B12" s="242" t="s">
        <v>117</v>
      </c>
      <c r="C12" s="75">
        <v>4271527</v>
      </c>
      <c r="D12" s="75">
        <v>4211356</v>
      </c>
      <c r="E12" s="75">
        <v>4435896</v>
      </c>
      <c r="F12" s="75">
        <v>4321863</v>
      </c>
      <c r="G12" s="75">
        <v>4490629</v>
      </c>
      <c r="H12" s="27">
        <v>4566701</v>
      </c>
      <c r="I12" s="75">
        <v>4403444</v>
      </c>
      <c r="K12" s="127">
        <f>'Tbl 2 KPIs'!K9</f>
        <v>4214161</v>
      </c>
    </row>
    <row r="13" spans="1:11" ht="15" customHeight="1">
      <c r="A13" s="239" t="s">
        <v>101</v>
      </c>
      <c r="B13" s="244" t="s">
        <v>133</v>
      </c>
      <c r="C13" s="41">
        <v>0.286778709346798</v>
      </c>
      <c r="D13" s="41">
        <v>0.2863381770622099</v>
      </c>
      <c r="E13" s="133">
        <v>0.27174284518843544</v>
      </c>
      <c r="F13" s="133">
        <v>0.271</v>
      </c>
      <c r="G13" s="153">
        <v>0.231</v>
      </c>
      <c r="H13" s="153">
        <v>0.225</v>
      </c>
      <c r="I13" s="153">
        <v>0.188</v>
      </c>
      <c r="K13" s="134">
        <f>'Tbl 2 KPIs'!J10</f>
        <v>0.1623893818959456</v>
      </c>
    </row>
    <row r="14" spans="1:11" ht="15" customHeight="1">
      <c r="A14" s="239" t="s">
        <v>103</v>
      </c>
      <c r="B14" s="244" t="s">
        <v>133</v>
      </c>
      <c r="C14" s="76">
        <v>34.82753081990738</v>
      </c>
      <c r="D14" s="76">
        <v>32.257579239242</v>
      </c>
      <c r="E14" s="76">
        <v>32.00202001255293</v>
      </c>
      <c r="F14" s="76">
        <v>30.2</v>
      </c>
      <c r="G14" s="136">
        <v>30.9</v>
      </c>
      <c r="H14" s="136">
        <v>32.2</v>
      </c>
      <c r="I14" s="136">
        <v>30.5</v>
      </c>
      <c r="K14" s="135">
        <f>'Tbl 2 KPIs'!J12</f>
        <v>28.73755310516015</v>
      </c>
    </row>
    <row r="15" spans="1:11" ht="15" customHeight="1">
      <c r="A15" s="239"/>
      <c r="B15" s="244"/>
      <c r="C15" s="76"/>
      <c r="D15" s="76"/>
      <c r="E15" s="136"/>
      <c r="F15" s="136"/>
      <c r="G15" s="136"/>
      <c r="H15" s="136"/>
      <c r="I15" s="136"/>
      <c r="K15" s="135"/>
    </row>
    <row r="16" spans="1:11" ht="15" customHeight="1">
      <c r="A16" s="239" t="s">
        <v>209</v>
      </c>
      <c r="B16" s="244" t="s">
        <v>133</v>
      </c>
      <c r="C16" s="76"/>
      <c r="D16" s="76"/>
      <c r="E16" s="76">
        <v>22.953089201402513</v>
      </c>
      <c r="F16" s="76">
        <v>42.8</v>
      </c>
      <c r="G16" s="136">
        <v>52.2</v>
      </c>
      <c r="H16" s="136">
        <v>54.2</v>
      </c>
      <c r="I16" s="136">
        <v>70.3</v>
      </c>
      <c r="J16" s="184" t="s">
        <v>187</v>
      </c>
      <c r="K16" s="135">
        <f>'Tbl 2 KPIs'!J13</f>
        <v>69.79455331381193</v>
      </c>
    </row>
    <row r="17" spans="1:11" ht="15" customHeight="1">
      <c r="A17" s="239"/>
      <c r="B17" s="242"/>
      <c r="G17" s="27"/>
      <c r="H17" s="27"/>
      <c r="I17" s="27"/>
      <c r="K17" s="29"/>
    </row>
    <row r="18" spans="1:11" ht="15" customHeight="1">
      <c r="A18" s="239" t="s">
        <v>204</v>
      </c>
      <c r="B18" s="242" t="s">
        <v>117</v>
      </c>
      <c r="C18" s="75">
        <v>88813</v>
      </c>
      <c r="D18" s="75">
        <v>90798</v>
      </c>
      <c r="E18" s="75">
        <v>85844</v>
      </c>
      <c r="F18" s="75">
        <v>73514</v>
      </c>
      <c r="G18" s="154">
        <v>65223</v>
      </c>
      <c r="H18" s="154">
        <v>55818</v>
      </c>
      <c r="I18" s="154">
        <v>48997</v>
      </c>
      <c r="K18" s="137">
        <f>'Tbl 2 KPIs'!K14</f>
        <v>42826</v>
      </c>
    </row>
    <row r="19" spans="1:11" ht="15" customHeight="1">
      <c r="A19" s="239" t="s">
        <v>205</v>
      </c>
      <c r="B19" s="244" t="s">
        <v>133</v>
      </c>
      <c r="C19" s="132">
        <v>0.7241292153153741</v>
      </c>
      <c r="D19" s="132">
        <v>0.6954823291511558</v>
      </c>
      <c r="E19" s="132">
        <v>0.6193069914077323</v>
      </c>
      <c r="F19" s="132">
        <v>0.5</v>
      </c>
      <c r="G19" s="132">
        <v>0.4</v>
      </c>
      <c r="H19" s="132">
        <v>0.39</v>
      </c>
      <c r="I19" s="132">
        <v>0.34</v>
      </c>
      <c r="K19" s="159">
        <f>'Tbl 2 KPIs'!J15</f>
        <v>0.2920425795980715</v>
      </c>
    </row>
    <row r="20" spans="1:11" ht="15" customHeight="1">
      <c r="A20" s="239" t="s">
        <v>226</v>
      </c>
      <c r="B20" s="244" t="s">
        <v>133</v>
      </c>
      <c r="C20" s="41">
        <v>0.020791862020303278</v>
      </c>
      <c r="D20" s="41">
        <v>0.021560276547506314</v>
      </c>
      <c r="E20" s="133">
        <v>0.01935212187120708</v>
      </c>
      <c r="F20" s="133">
        <v>0.017</v>
      </c>
      <c r="G20" s="41">
        <v>0.015</v>
      </c>
      <c r="H20" s="41">
        <v>0.012</v>
      </c>
      <c r="I20" s="41">
        <v>0.011</v>
      </c>
      <c r="J20" s="248"/>
      <c r="K20" s="43">
        <f>'Tbl 2 KPIs'!J16</f>
        <v>0.010162402433129632</v>
      </c>
    </row>
    <row r="21" spans="1:11" ht="15" customHeight="1">
      <c r="A21" s="239"/>
      <c r="B21" s="244"/>
      <c r="C21" s="41"/>
      <c r="D21" s="41"/>
      <c r="E21" s="133"/>
      <c r="F21" s="133"/>
      <c r="G21" s="41"/>
      <c r="H21" s="41"/>
      <c r="I21" s="41"/>
      <c r="K21" s="43"/>
    </row>
    <row r="22" spans="1:11" ht="15" customHeight="1">
      <c r="A22" s="240" t="s">
        <v>173</v>
      </c>
      <c r="B22" s="244"/>
      <c r="C22" s="41"/>
      <c r="D22" s="41"/>
      <c r="E22" s="41"/>
      <c r="F22" s="41"/>
      <c r="G22" s="41"/>
      <c r="H22" s="41"/>
      <c r="I22" s="41"/>
      <c r="K22" s="43"/>
    </row>
    <row r="23" spans="1:11" ht="15" customHeight="1">
      <c r="A23" s="239" t="s">
        <v>149</v>
      </c>
      <c r="B23" s="244" t="s">
        <v>133</v>
      </c>
      <c r="C23" s="139">
        <v>0.5360961727594217</v>
      </c>
      <c r="D23" s="139">
        <v>0.5395621735067482</v>
      </c>
      <c r="E23" s="132">
        <v>0.6426886367079567</v>
      </c>
      <c r="F23" s="132">
        <v>0.68</v>
      </c>
      <c r="G23" s="155">
        <v>0.69</v>
      </c>
      <c r="H23" s="155">
        <v>0.69</v>
      </c>
      <c r="I23" s="155">
        <v>0.65</v>
      </c>
      <c r="K23" s="140">
        <f>'Tbl 2 KPIs'!J19</f>
        <v>0.5831509175344203</v>
      </c>
    </row>
    <row r="24" spans="1:11" ht="15" customHeight="1">
      <c r="A24" s="239"/>
      <c r="B24" s="242"/>
      <c r="C24" s="131"/>
      <c r="G24" s="27"/>
      <c r="H24" s="27"/>
      <c r="I24" s="27"/>
      <c r="K24" s="29"/>
    </row>
    <row r="25" spans="1:11" ht="15" customHeight="1">
      <c r="A25" s="240" t="s">
        <v>104</v>
      </c>
      <c r="B25" s="243"/>
      <c r="C25" s="131"/>
      <c r="G25" s="27"/>
      <c r="H25" s="27"/>
      <c r="I25" s="27"/>
      <c r="K25" s="29"/>
    </row>
    <row r="26" spans="1:11" ht="15" customHeight="1">
      <c r="A26" s="239" t="s">
        <v>118</v>
      </c>
      <c r="B26" s="242" t="s">
        <v>117</v>
      </c>
      <c r="C26" s="75" t="s">
        <v>90</v>
      </c>
      <c r="D26" s="75" t="s">
        <v>90</v>
      </c>
      <c r="E26" s="75">
        <v>210742</v>
      </c>
      <c r="F26" s="75">
        <v>300960</v>
      </c>
      <c r="G26" s="75">
        <v>482946</v>
      </c>
      <c r="H26" s="75">
        <v>265108</v>
      </c>
      <c r="I26" s="75">
        <v>463071</v>
      </c>
      <c r="K26" s="127">
        <f>'Tbl 2 KPIs'!K22</f>
        <v>253236</v>
      </c>
    </row>
    <row r="27" spans="1:11" ht="15" customHeight="1">
      <c r="A27" s="239" t="s">
        <v>106</v>
      </c>
      <c r="B27" s="242" t="s">
        <v>117</v>
      </c>
      <c r="C27" s="75">
        <v>239092</v>
      </c>
      <c r="D27" s="75">
        <v>264356</v>
      </c>
      <c r="E27" s="75">
        <v>300592</v>
      </c>
      <c r="F27" s="75">
        <v>390279</v>
      </c>
      <c r="G27" s="75">
        <v>459544</v>
      </c>
      <c r="H27" s="75">
        <v>453539</v>
      </c>
      <c r="I27" s="75">
        <v>553001</v>
      </c>
      <c r="K27" s="127">
        <f>'Tbl 5 - Info Resour'!K57</f>
        <v>598261</v>
      </c>
    </row>
    <row r="28" spans="1:11" ht="15" customHeight="1">
      <c r="A28" s="239" t="s">
        <v>119</v>
      </c>
      <c r="B28" s="244" t="s">
        <v>133</v>
      </c>
      <c r="C28" s="76" t="s">
        <v>90</v>
      </c>
      <c r="D28" s="76">
        <v>84.2</v>
      </c>
      <c r="E28" s="138">
        <v>81.2</v>
      </c>
      <c r="F28" s="138">
        <v>80.5</v>
      </c>
      <c r="G28" s="76">
        <v>82.2</v>
      </c>
      <c r="H28" s="76">
        <v>80</v>
      </c>
      <c r="I28" s="76">
        <v>78.4</v>
      </c>
      <c r="J28" s="184" t="s">
        <v>194</v>
      </c>
      <c r="K28" s="141">
        <f>'Tbl 5 - Info Resour'!K63</f>
        <v>77.99504920112109</v>
      </c>
    </row>
    <row r="29" spans="1:11" ht="15" customHeight="1">
      <c r="A29" s="239" t="s">
        <v>120</v>
      </c>
      <c r="B29" s="244" t="s">
        <v>133</v>
      </c>
      <c r="C29" s="76" t="s">
        <v>90</v>
      </c>
      <c r="D29" s="142">
        <v>2.1</v>
      </c>
      <c r="E29" s="138">
        <v>1.9</v>
      </c>
      <c r="F29" s="138">
        <v>2.6</v>
      </c>
      <c r="G29" s="142">
        <v>4</v>
      </c>
      <c r="H29" s="142">
        <v>2.2</v>
      </c>
      <c r="I29" s="142">
        <v>3.8</v>
      </c>
      <c r="K29" s="143">
        <f>'Tbl 2 KPIs'!J23</f>
        <v>2.025904207233658</v>
      </c>
    </row>
    <row r="30" spans="1:11" ht="15" customHeight="1">
      <c r="A30" s="239" t="s">
        <v>93</v>
      </c>
      <c r="B30" s="244" t="s">
        <v>133</v>
      </c>
      <c r="C30" s="101">
        <v>365.8701672265344</v>
      </c>
      <c r="D30" s="101">
        <v>362</v>
      </c>
      <c r="E30" s="144">
        <v>349</v>
      </c>
      <c r="F30" s="144">
        <v>347</v>
      </c>
      <c r="G30" s="101">
        <v>358</v>
      </c>
      <c r="H30" s="101">
        <v>392</v>
      </c>
      <c r="I30" s="101">
        <v>408</v>
      </c>
      <c r="K30" s="145">
        <f>'Tbl 2 KPIs'!J24</f>
        <v>425.84273044059387</v>
      </c>
    </row>
    <row r="31" spans="1:11" ht="15" customHeight="1">
      <c r="A31" s="239" t="s">
        <v>183</v>
      </c>
      <c r="B31" s="244" t="s">
        <v>133</v>
      </c>
      <c r="C31" s="101"/>
      <c r="D31" s="101"/>
      <c r="E31" s="144"/>
      <c r="F31" s="144"/>
      <c r="G31" s="101"/>
      <c r="H31" s="101">
        <v>188.11</v>
      </c>
      <c r="I31" s="101">
        <v>231</v>
      </c>
      <c r="J31" s="184" t="s">
        <v>193</v>
      </c>
      <c r="K31" s="145">
        <f>'Tbl 2 KPIs'!J25</f>
        <v>264.83928833970936</v>
      </c>
    </row>
    <row r="32" spans="1:11" ht="15" customHeight="1">
      <c r="A32" s="239"/>
      <c r="B32" s="242"/>
      <c r="G32" s="27"/>
      <c r="H32" s="27"/>
      <c r="I32" s="27"/>
      <c r="K32" s="29"/>
    </row>
    <row r="33" spans="1:11" ht="15" customHeight="1">
      <c r="A33" s="240" t="s">
        <v>108</v>
      </c>
      <c r="B33" s="243"/>
      <c r="G33" s="27"/>
      <c r="H33" s="27"/>
      <c r="I33" s="27"/>
      <c r="K33" s="29"/>
    </row>
    <row r="34" spans="1:11" ht="15" customHeight="1">
      <c r="A34" s="239" t="s">
        <v>4</v>
      </c>
      <c r="B34" s="242" t="s">
        <v>117</v>
      </c>
      <c r="C34" s="75">
        <v>832.43</v>
      </c>
      <c r="D34" s="75">
        <v>854.3</v>
      </c>
      <c r="E34" s="75">
        <v>857.5</v>
      </c>
      <c r="F34" s="75">
        <v>868</v>
      </c>
      <c r="G34" s="75">
        <v>898</v>
      </c>
      <c r="H34" s="75">
        <v>911</v>
      </c>
      <c r="I34" s="75">
        <v>927</v>
      </c>
      <c r="K34" s="127">
        <f>'Tbl 3 - Organisation'!K20</f>
        <v>913.1800000000001</v>
      </c>
    </row>
    <row r="35" spans="1:11" ht="30.75" customHeight="1">
      <c r="A35" s="239" t="s">
        <v>109</v>
      </c>
      <c r="B35" s="244" t="s">
        <v>133</v>
      </c>
      <c r="C35" s="132">
        <v>0.6787146957145653</v>
      </c>
      <c r="D35" s="132">
        <v>0.6543652435007737</v>
      </c>
      <c r="E35" s="146">
        <v>0.6186288443363899</v>
      </c>
      <c r="F35" s="146">
        <v>0.61</v>
      </c>
      <c r="G35" s="146">
        <v>0.62</v>
      </c>
      <c r="H35" s="146">
        <v>0.64</v>
      </c>
      <c r="I35" s="146">
        <v>0.64</v>
      </c>
      <c r="K35" s="152">
        <f>'Tbl 2 KPIs'!J29</f>
        <v>0.6227232121546886</v>
      </c>
    </row>
    <row r="36" spans="1:11" s="161" customFormat="1" ht="15" customHeight="1">
      <c r="A36" s="239" t="s">
        <v>176</v>
      </c>
      <c r="B36" s="244" t="s">
        <v>133</v>
      </c>
      <c r="C36" s="160"/>
      <c r="D36" s="75"/>
      <c r="E36" s="75"/>
      <c r="F36" s="75"/>
      <c r="G36" s="75"/>
      <c r="H36" s="75"/>
      <c r="I36" s="133">
        <v>0.374</v>
      </c>
      <c r="J36" s="184" t="s">
        <v>193</v>
      </c>
      <c r="K36" s="266">
        <f>'Tbl 2 KPIs'!J32</f>
        <v>0.3871087846864802</v>
      </c>
    </row>
    <row r="37" spans="1:11" ht="15" customHeight="1">
      <c r="A37" s="239"/>
      <c r="B37" s="242"/>
      <c r="C37" s="76"/>
      <c r="G37" s="27"/>
      <c r="H37" s="27"/>
      <c r="I37" s="27"/>
      <c r="K37" s="29"/>
    </row>
    <row r="38" spans="1:11" ht="15" customHeight="1">
      <c r="A38" s="240" t="s">
        <v>111</v>
      </c>
      <c r="B38" s="243"/>
      <c r="C38" s="131"/>
      <c r="G38" s="27"/>
      <c r="H38" s="27"/>
      <c r="I38" s="27"/>
      <c r="K38" s="29"/>
    </row>
    <row r="39" spans="1:11" ht="15" customHeight="1">
      <c r="A39" s="239" t="s">
        <v>112</v>
      </c>
      <c r="B39" s="242" t="s">
        <v>117</v>
      </c>
      <c r="C39" s="101">
        <v>84006072.27</v>
      </c>
      <c r="D39" s="101">
        <v>89631652</v>
      </c>
      <c r="E39" s="144">
        <v>93812557</v>
      </c>
      <c r="F39" s="144">
        <v>99242670</v>
      </c>
      <c r="G39" s="101">
        <v>104387522</v>
      </c>
      <c r="H39" s="101">
        <v>108396424</v>
      </c>
      <c r="I39" s="101">
        <v>116535336</v>
      </c>
      <c r="K39" s="145">
        <f>'Tbl 6 - Expenditure'!K19</f>
        <v>121355406.76</v>
      </c>
    </row>
    <row r="40" spans="1:11" ht="15" customHeight="1">
      <c r="A40" s="239" t="s">
        <v>177</v>
      </c>
      <c r="B40" s="244" t="s">
        <v>133</v>
      </c>
      <c r="C40" s="101">
        <v>684.9363403398343</v>
      </c>
      <c r="D40" s="101">
        <v>687</v>
      </c>
      <c r="E40" s="144">
        <v>677</v>
      </c>
      <c r="F40" s="144">
        <v>695</v>
      </c>
      <c r="G40" s="101">
        <v>718</v>
      </c>
      <c r="H40" s="101">
        <v>765</v>
      </c>
      <c r="I40" s="101">
        <v>806</v>
      </c>
      <c r="K40" s="145">
        <f>'Tbl 2 KPIs'!J42</f>
        <v>827.5567654780658</v>
      </c>
    </row>
    <row r="41" spans="1:11" ht="15" customHeight="1">
      <c r="A41" s="239" t="s">
        <v>169</v>
      </c>
      <c r="B41" s="244" t="s">
        <v>133</v>
      </c>
      <c r="C41" s="147">
        <v>0.0578</v>
      </c>
      <c r="D41" s="147">
        <v>0.0564</v>
      </c>
      <c r="E41" s="147">
        <v>0.054</v>
      </c>
      <c r="F41" s="147">
        <v>0.0516</v>
      </c>
      <c r="G41" s="102">
        <v>0.0502</v>
      </c>
      <c r="H41" s="102">
        <v>0.05</v>
      </c>
      <c r="I41" s="102">
        <v>0.0487</v>
      </c>
      <c r="K41" s="148">
        <f>'Tbl 2 KPIs'!J43</f>
        <v>0.04788170166392844</v>
      </c>
    </row>
    <row r="42" spans="1:11" ht="15" customHeight="1">
      <c r="A42" s="246"/>
      <c r="B42" s="245"/>
      <c r="C42" s="149"/>
      <c r="D42" s="149"/>
      <c r="E42" s="149"/>
      <c r="F42" s="149"/>
      <c r="G42" s="156"/>
      <c r="H42" s="156"/>
      <c r="I42" s="156"/>
      <c r="K42" s="150"/>
    </row>
    <row r="43" spans="1:11" ht="15" customHeight="1" hidden="1">
      <c r="A43" s="219" t="s">
        <v>121</v>
      </c>
      <c r="B43" s="219"/>
      <c r="C43" s="179"/>
      <c r="D43" s="179"/>
      <c r="E43" s="179"/>
      <c r="F43" s="179"/>
      <c r="G43" s="220"/>
      <c r="H43" s="220"/>
      <c r="I43" s="221">
        <f>'Tbl 5 - Info Resour'!K26/I5</f>
        <v>90.62650946087287</v>
      </c>
      <c r="K43" s="132">
        <f>'Tbl 5 - Info Resour'!M26/K5</f>
        <v>0</v>
      </c>
    </row>
    <row r="44" spans="1:11" ht="15" customHeight="1" hidden="1">
      <c r="A44" s="219" t="s">
        <v>122</v>
      </c>
      <c r="B44" s="219"/>
      <c r="C44" s="179"/>
      <c r="D44" s="179"/>
      <c r="E44" s="179"/>
      <c r="F44" s="179"/>
      <c r="G44" s="220"/>
      <c r="H44" s="220"/>
      <c r="I44" s="221">
        <f>I26/I5</f>
        <v>3.6692260150232956</v>
      </c>
      <c r="K44" s="132">
        <f>K26/K5</f>
        <v>1.9777418523464774</v>
      </c>
    </row>
    <row r="45" spans="1:11" ht="15" customHeight="1" hidden="1">
      <c r="A45" s="219" t="s">
        <v>123</v>
      </c>
      <c r="B45" s="219"/>
      <c r="C45" s="179"/>
      <c r="D45" s="179"/>
      <c r="E45" s="179"/>
      <c r="F45" s="179"/>
      <c r="G45" s="220"/>
      <c r="H45" s="220"/>
      <c r="I45" s="222">
        <f>'Tbl 6 - Expenditure'!K7/'Tbl 1 Trends'!I5</f>
        <v>494.8088453614783</v>
      </c>
      <c r="K45" s="351">
        <f>'Tbl 6 - Expenditure'!M7/'Tbl 1 Trends'!K5</f>
        <v>0</v>
      </c>
    </row>
    <row r="46" spans="1:3" ht="15" customHeight="1">
      <c r="A46" s="67" t="s">
        <v>168</v>
      </c>
      <c r="B46" s="67"/>
      <c r="C46" s="131"/>
    </row>
    <row r="47" spans="1:3" ht="15" customHeight="1">
      <c r="A47" s="68"/>
      <c r="B47" s="67"/>
      <c r="C47" s="131"/>
    </row>
    <row r="48" spans="1:5" ht="15" customHeight="1" hidden="1">
      <c r="A48" s="223" t="s">
        <v>172</v>
      </c>
      <c r="B48" s="224"/>
      <c r="C48" s="224"/>
      <c r="D48" s="179"/>
      <c r="E48" s="179"/>
    </row>
  </sheetData>
  <sheetProtection password="C472" sheet="1"/>
  <printOptions/>
  <pageMargins left="0.3937007874015748" right="0.3937007874015748" top="0.9055118110236221" bottom="0.9055118110236221" header="0.17" footer="0.5118110236220472"/>
  <pageSetup fitToHeight="0" fitToWidth="1" horizontalDpi="600" verticalDpi="6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75" zoomScaleNormal="75" zoomScalePageLayoutView="0" workbookViewId="0" topLeftCell="A1">
      <selection activeCell="A16" sqref="A16"/>
    </sheetView>
  </sheetViews>
  <sheetFormatPr defaultColWidth="9.140625" defaultRowHeight="15" customHeight="1"/>
  <cols>
    <col min="1" max="1" width="45.57421875" style="17" customWidth="1"/>
    <col min="2" max="9" width="14.7109375" style="3" customWidth="1"/>
    <col min="10" max="10" width="15.28125" style="17" customWidth="1"/>
    <col min="11" max="11" width="17.7109375" style="17" hidden="1" customWidth="1"/>
    <col min="12" max="16384" width="9.140625" style="17" customWidth="1"/>
  </cols>
  <sheetData>
    <row r="1" spans="1:11" s="79" customFormat="1" ht="15" customHeight="1">
      <c r="A1" s="78" t="s">
        <v>230</v>
      </c>
      <c r="B1" s="99"/>
      <c r="C1" s="99"/>
      <c r="D1" s="99"/>
      <c r="E1" s="99"/>
      <c r="F1" s="99"/>
      <c r="G1" s="99"/>
      <c r="H1" s="99"/>
      <c r="I1" s="99"/>
      <c r="J1" s="17"/>
      <c r="K1" s="17"/>
    </row>
    <row r="2" ht="15" customHeight="1">
      <c r="I2" s="10"/>
    </row>
    <row r="3" spans="1:11" ht="15" customHeight="1">
      <c r="A3" s="80"/>
      <c r="B3" s="111" t="s">
        <v>159</v>
      </c>
      <c r="C3" s="103" t="s">
        <v>84</v>
      </c>
      <c r="D3" s="103" t="s">
        <v>154</v>
      </c>
      <c r="E3" s="103" t="s">
        <v>160</v>
      </c>
      <c r="F3" s="103" t="s">
        <v>161</v>
      </c>
      <c r="G3" s="103" t="s">
        <v>158</v>
      </c>
      <c r="H3" s="103" t="s">
        <v>157</v>
      </c>
      <c r="I3" s="103" t="s">
        <v>162</v>
      </c>
      <c r="J3" s="267" t="s">
        <v>95</v>
      </c>
      <c r="K3" s="165" t="s">
        <v>117</v>
      </c>
    </row>
    <row r="4" spans="1:11" ht="15" customHeight="1">
      <c r="A4" s="81" t="s">
        <v>96</v>
      </c>
      <c r="B4" s="104"/>
      <c r="C4" s="100"/>
      <c r="D4" s="100"/>
      <c r="E4" s="100"/>
      <c r="F4" s="5"/>
      <c r="G4" s="5"/>
      <c r="H4" s="5"/>
      <c r="I4" s="5"/>
      <c r="J4" s="185"/>
      <c r="K4" s="167"/>
    </row>
    <row r="5" spans="1:11" ht="15" customHeight="1">
      <c r="A5" s="82" t="s">
        <v>1</v>
      </c>
      <c r="B5" s="105">
        <f>'Tbl 3 - Organisation'!C7</f>
        <v>113</v>
      </c>
      <c r="C5" s="5">
        <f>'Tbl 3 - Organisation'!D7</f>
        <v>98</v>
      </c>
      <c r="D5" s="5">
        <f>'Tbl 3 - Organisation'!E7</f>
        <v>79.5</v>
      </c>
      <c r="E5" s="5">
        <f>'Tbl 3 - Organisation'!F7</f>
        <v>92</v>
      </c>
      <c r="F5" s="5">
        <f>'Tbl 3 - Organisation'!G7</f>
        <v>86</v>
      </c>
      <c r="G5" s="5">
        <f>'Tbl 3 - Organisation'!H7</f>
        <v>85</v>
      </c>
      <c r="H5" s="5">
        <f>'Tbl 3 - Organisation'!I7</f>
        <v>77</v>
      </c>
      <c r="I5" s="5">
        <f>'Tbl 3 - Organisation'!J7</f>
        <v>99.5</v>
      </c>
      <c r="J5" s="185">
        <f>'Tbl 3 - Organisation'!K7</f>
        <v>91.25</v>
      </c>
      <c r="K5" s="167"/>
    </row>
    <row r="6" spans="1:11" ht="15" customHeight="1">
      <c r="A6" s="83" t="s">
        <v>97</v>
      </c>
      <c r="B6" s="105">
        <f>'Tbl 3 - Organisation'!C23</f>
        <v>0.16833527357392317</v>
      </c>
      <c r="C6" s="5">
        <f>'Tbl 3 - Organisation'!D23</f>
        <v>0.08088636611723611</v>
      </c>
      <c r="D6" s="5">
        <f>'Tbl 3 - Organisation'!E23</f>
        <v>0.0971759905508429</v>
      </c>
      <c r="E6" s="5">
        <f>'Tbl 3 - Organisation'!F23</f>
        <v>0.08490666666666667</v>
      </c>
      <c r="F6" s="5">
        <f>'Tbl 3 - Organisation'!G23</f>
        <v>0.18075991254505702</v>
      </c>
      <c r="G6" s="5">
        <f>'Tbl 3 - Organisation'!H23</f>
        <v>0.22012113055181695</v>
      </c>
      <c r="H6" s="5">
        <f>'Tbl 3 - Organisation'!I23</f>
        <v>0.36127279782693056</v>
      </c>
      <c r="I6" s="5">
        <f>'Tbl 3 - Organisation'!J23</f>
        <v>0.22694829687227994</v>
      </c>
      <c r="J6" s="186">
        <f>'Tbl 3 - Organisation'!K23</f>
        <v>0.15785322118350867</v>
      </c>
      <c r="K6" s="167"/>
    </row>
    <row r="7" spans="1:11" ht="15" customHeight="1" hidden="1">
      <c r="A7" s="173" t="s">
        <v>98</v>
      </c>
      <c r="B7" s="169">
        <f>'Tbl 4 - Services'!C5</f>
        <v>799535</v>
      </c>
      <c r="C7" s="174">
        <f>'Tbl 4 - Services'!D5</f>
        <v>336075</v>
      </c>
      <c r="D7" s="174">
        <f>'Tbl 4 - Services'!E5</f>
        <v>295449</v>
      </c>
      <c r="E7" s="174">
        <f>'Tbl 4 - Services'!F5</f>
        <v>767789</v>
      </c>
      <c r="F7" s="174">
        <f>'Tbl 4 - Services'!G5</f>
        <v>381327</v>
      </c>
      <c r="G7" s="174">
        <f>'Tbl 4 - Services'!H5</f>
        <v>531710</v>
      </c>
      <c r="H7" s="174">
        <f>'Tbl 4 - Services'!I5</f>
        <v>61652</v>
      </c>
      <c r="I7" s="174">
        <f>'Tbl 4 - Services'!J5</f>
        <v>356289</v>
      </c>
      <c r="J7" s="268"/>
      <c r="K7" s="168">
        <f>SUM(B7:I7)</f>
        <v>3529826</v>
      </c>
    </row>
    <row r="8" spans="1:11" ht="15" customHeight="1" hidden="1">
      <c r="A8" s="173" t="s">
        <v>99</v>
      </c>
      <c r="B8" s="169">
        <f>'Tbl 4 - Services'!C6</f>
        <v>241663</v>
      </c>
      <c r="C8" s="174">
        <f>'Tbl 4 - Services'!D6</f>
        <v>54175</v>
      </c>
      <c r="D8" s="174">
        <f>'Tbl 4 - Services'!E6</f>
        <v>18260</v>
      </c>
      <c r="E8" s="174">
        <f>'Tbl 4 - Services'!F6</f>
        <v>16772</v>
      </c>
      <c r="F8" s="174">
        <f>'Tbl 4 - Services'!G6</f>
        <v>66424</v>
      </c>
      <c r="G8" s="174">
        <f>'Tbl 4 - Services'!H6</f>
        <v>87456</v>
      </c>
      <c r="H8" s="174">
        <f>'Tbl 4 - Services'!I6</f>
        <v>9011</v>
      </c>
      <c r="I8" s="174">
        <f>'Tbl 4 - Services'!J6</f>
        <v>190574</v>
      </c>
      <c r="J8" s="268"/>
      <c r="K8" s="168">
        <f>SUM(B8:I8)</f>
        <v>684335</v>
      </c>
    </row>
    <row r="9" spans="1:11" ht="15" customHeight="1" hidden="1">
      <c r="A9" s="173" t="s">
        <v>100</v>
      </c>
      <c r="B9" s="169">
        <f aca="true" t="shared" si="0" ref="B9:I9">SUM(B7:B8)</f>
        <v>1041198</v>
      </c>
      <c r="C9" s="174">
        <f t="shared" si="0"/>
        <v>390250</v>
      </c>
      <c r="D9" s="174">
        <f t="shared" si="0"/>
        <v>313709</v>
      </c>
      <c r="E9" s="174">
        <f t="shared" si="0"/>
        <v>784561</v>
      </c>
      <c r="F9" s="174">
        <f t="shared" si="0"/>
        <v>447751</v>
      </c>
      <c r="G9" s="174">
        <f t="shared" si="0"/>
        <v>619166</v>
      </c>
      <c r="H9" s="174">
        <f t="shared" si="0"/>
        <v>70663</v>
      </c>
      <c r="I9" s="174">
        <f t="shared" si="0"/>
        <v>546863</v>
      </c>
      <c r="J9" s="268"/>
      <c r="K9" s="168">
        <f>SUM(B9:I9)</f>
        <v>4214161</v>
      </c>
    </row>
    <row r="10" spans="1:11" ht="15" customHeight="1" hidden="1">
      <c r="A10" s="173" t="s">
        <v>101</v>
      </c>
      <c r="B10" s="175">
        <f aca="true" t="shared" si="1" ref="B10:I10">B8/B9</f>
        <v>0.23210090684000545</v>
      </c>
      <c r="C10" s="176">
        <f t="shared" si="1"/>
        <v>0.13882126841768097</v>
      </c>
      <c r="D10" s="176">
        <f t="shared" si="1"/>
        <v>0.0582068094954241</v>
      </c>
      <c r="E10" s="176">
        <f t="shared" si="1"/>
        <v>0.021377560189711188</v>
      </c>
      <c r="F10" s="176">
        <f t="shared" si="1"/>
        <v>0.14835031077540867</v>
      </c>
      <c r="G10" s="176">
        <f t="shared" si="1"/>
        <v>0.14124806594677355</v>
      </c>
      <c r="H10" s="176">
        <f t="shared" si="1"/>
        <v>0.12752076758699743</v>
      </c>
      <c r="I10" s="176">
        <f t="shared" si="1"/>
        <v>0.3484858182030966</v>
      </c>
      <c r="J10" s="269">
        <f>K8/K9</f>
        <v>0.1623893818959456</v>
      </c>
      <c r="K10" s="167"/>
    </row>
    <row r="11" spans="1:11" ht="15" customHeight="1" hidden="1">
      <c r="A11" s="173" t="s">
        <v>102</v>
      </c>
      <c r="B11" s="170">
        <f aca="true" t="shared" si="2" ref="B11:I11">B7/B47</f>
        <v>23.136032177788067</v>
      </c>
      <c r="C11" s="177">
        <f t="shared" si="2"/>
        <v>16.60859896219422</v>
      </c>
      <c r="D11" s="177">
        <f t="shared" si="2"/>
        <v>27.18522267206478</v>
      </c>
      <c r="E11" s="177">
        <f t="shared" si="2"/>
        <v>35.4735261504343</v>
      </c>
      <c r="F11" s="177">
        <f t="shared" si="2"/>
        <v>20.225257239843003</v>
      </c>
      <c r="G11" s="177">
        <f t="shared" si="2"/>
        <v>31.606134458776676</v>
      </c>
      <c r="H11" s="177">
        <f t="shared" si="2"/>
        <v>19.344838406024476</v>
      </c>
      <c r="I11" s="177">
        <f t="shared" si="2"/>
        <v>17.402022076780305</v>
      </c>
      <c r="J11" s="270">
        <f>K7/K47</f>
        <v>24.070879619211283</v>
      </c>
      <c r="K11" s="167"/>
    </row>
    <row r="12" spans="1:11" ht="15" customHeight="1">
      <c r="A12" s="83" t="s">
        <v>103</v>
      </c>
      <c r="B12" s="106">
        <f aca="true" t="shared" si="3" ref="B12:I12">B9/B47</f>
        <v>30.129000520863475</v>
      </c>
      <c r="C12" s="8">
        <f t="shared" si="3"/>
        <v>19.285890783296267</v>
      </c>
      <c r="D12" s="8">
        <f t="shared" si="3"/>
        <v>28.865384615384617</v>
      </c>
      <c r="E12" s="8">
        <f t="shared" si="3"/>
        <v>36.24842912585474</v>
      </c>
      <c r="F12" s="8">
        <f t="shared" si="3"/>
        <v>23.748329266999047</v>
      </c>
      <c r="G12" s="8">
        <f t="shared" si="3"/>
        <v>36.80473161742852</v>
      </c>
      <c r="H12" s="8">
        <f t="shared" si="3"/>
        <v>22.17226231565736</v>
      </c>
      <c r="I12" s="8">
        <f t="shared" si="3"/>
        <v>26.710120152388395</v>
      </c>
      <c r="J12" s="185">
        <f>K9/K47</f>
        <v>28.73755310516015</v>
      </c>
      <c r="K12" s="167"/>
    </row>
    <row r="13" spans="1:11" ht="15" customHeight="1">
      <c r="A13" s="83" t="s">
        <v>209</v>
      </c>
      <c r="B13" s="287" t="str">
        <f>'Tbl 4 - Services'!C14</f>
        <v>CP</v>
      </c>
      <c r="C13" s="84">
        <f>'Tbl 4 - Services'!D14/C47</f>
        <v>65.69266123054115</v>
      </c>
      <c r="D13" s="84">
        <f>'Tbl 4 - Services'!E14/D47</f>
        <v>72.29131394920869</v>
      </c>
      <c r="E13" s="84">
        <f>'Tbl 4 - Services'!F14/E47</f>
        <v>59.88837553132508</v>
      </c>
      <c r="F13" s="4" t="s">
        <v>90</v>
      </c>
      <c r="G13" s="84">
        <f>'Tbl 4 - Services'!H14/G47</f>
        <v>55.57772097723355</v>
      </c>
      <c r="H13" s="84">
        <f>'Tbl 4 - Services'!I14/H47</f>
        <v>67.67304675243176</v>
      </c>
      <c r="I13" s="84">
        <f>'Tbl 4 - Services'!J14/I47</f>
        <v>95.00737520758035</v>
      </c>
      <c r="J13" s="185">
        <f>K13/(K47-B47-F47)</f>
        <v>69.79455331381193</v>
      </c>
      <c r="K13" s="168">
        <f>'Tbl 4 - Services'!K14</f>
        <v>6507016</v>
      </c>
    </row>
    <row r="14" spans="1:11" ht="15" customHeight="1" hidden="1">
      <c r="A14" s="83" t="s">
        <v>204</v>
      </c>
      <c r="B14" s="169">
        <f>'Tbl 4 - Services'!C25</f>
        <v>8301</v>
      </c>
      <c r="C14" s="174">
        <f>'Tbl 4 - Services'!D25</f>
        <v>3072</v>
      </c>
      <c r="D14" s="174">
        <f>'Tbl 4 - Services'!E25</f>
        <v>4323</v>
      </c>
      <c r="E14" s="174">
        <f>'Tbl 4 - Services'!F25</f>
        <v>5076</v>
      </c>
      <c r="F14" s="174">
        <f>'Tbl 4 - Services'!G25</f>
        <v>6140</v>
      </c>
      <c r="G14" s="174">
        <f>'Tbl 4 - Services'!H25</f>
        <v>6664</v>
      </c>
      <c r="H14" s="174">
        <f>'Tbl 4 - Services'!I25</f>
        <v>1056</v>
      </c>
      <c r="I14" s="174">
        <f>'Tbl 4 - Services'!J25</f>
        <v>8194</v>
      </c>
      <c r="J14" s="271"/>
      <c r="K14" s="168">
        <f>SUM(B14:I14)</f>
        <v>42826</v>
      </c>
    </row>
    <row r="15" spans="1:11" ht="15" customHeight="1">
      <c r="A15" s="83" t="s">
        <v>205</v>
      </c>
      <c r="B15" s="106">
        <f aca="true" t="shared" si="4" ref="B15:I15">B14/B47</f>
        <v>0.2402048729671856</v>
      </c>
      <c r="C15" s="8">
        <f t="shared" si="4"/>
        <v>0.15181616011860638</v>
      </c>
      <c r="D15" s="8">
        <f t="shared" si="4"/>
        <v>0.3977732793522267</v>
      </c>
      <c r="E15" s="8">
        <f t="shared" si="4"/>
        <v>0.2345222694511181</v>
      </c>
      <c r="F15" s="8">
        <f t="shared" si="4"/>
        <v>0.3256603373289488</v>
      </c>
      <c r="G15" s="8">
        <f t="shared" si="4"/>
        <v>0.3961243535635737</v>
      </c>
      <c r="H15" s="8">
        <f t="shared" si="4"/>
        <v>0.3313460935048635</v>
      </c>
      <c r="I15" s="8">
        <f t="shared" si="4"/>
        <v>0.40021490671095045</v>
      </c>
      <c r="J15" s="185">
        <f>K14/K47</f>
        <v>0.2920425795980715</v>
      </c>
      <c r="K15" s="167"/>
    </row>
    <row r="16" spans="1:11" ht="15" customHeight="1">
      <c r="A16" s="83" t="s">
        <v>226</v>
      </c>
      <c r="B16" s="107">
        <f aca="true" t="shared" si="5" ref="B16:I16">B14/B9</f>
        <v>0.007972547008349996</v>
      </c>
      <c r="C16" s="41">
        <f t="shared" si="5"/>
        <v>0.007871877001921846</v>
      </c>
      <c r="D16" s="41">
        <f t="shared" si="5"/>
        <v>0.013780286826326309</v>
      </c>
      <c r="E16" s="41">
        <f t="shared" si="5"/>
        <v>0.006469860214820772</v>
      </c>
      <c r="F16" s="41">
        <f t="shared" si="5"/>
        <v>0.013712978865485503</v>
      </c>
      <c r="G16" s="41">
        <f t="shared" si="5"/>
        <v>0.010762864885991801</v>
      </c>
      <c r="H16" s="41">
        <f t="shared" si="5"/>
        <v>0.01494417163154692</v>
      </c>
      <c r="I16" s="41">
        <f t="shared" si="5"/>
        <v>0.014983643069653642</v>
      </c>
      <c r="J16" s="272">
        <f>K14/K9</f>
        <v>0.010162402433129632</v>
      </c>
      <c r="K16" s="167"/>
    </row>
    <row r="17" spans="1:11" ht="15" customHeight="1">
      <c r="A17" s="83"/>
      <c r="B17" s="41"/>
      <c r="C17" s="41"/>
      <c r="D17" s="41"/>
      <c r="E17" s="41"/>
      <c r="F17" s="41"/>
      <c r="G17" s="41"/>
      <c r="H17" s="41"/>
      <c r="I17" s="41"/>
      <c r="J17" s="272"/>
      <c r="K17" s="167"/>
    </row>
    <row r="18" spans="1:11" ht="15" customHeight="1">
      <c r="A18" s="81" t="s">
        <v>173</v>
      </c>
      <c r="B18" s="41"/>
      <c r="C18" s="41"/>
      <c r="D18" s="41"/>
      <c r="E18" s="41"/>
      <c r="F18" s="41"/>
      <c r="G18" s="41"/>
      <c r="H18" s="41"/>
      <c r="I18" s="41"/>
      <c r="J18" s="272"/>
      <c r="K18" s="167"/>
    </row>
    <row r="19" spans="1:11" ht="15" customHeight="1">
      <c r="A19" s="83" t="s">
        <v>149</v>
      </c>
      <c r="B19" s="85">
        <f>'Tbl 4 - Services'!C29/B47</f>
        <v>0.5952890792291221</v>
      </c>
      <c r="C19" s="85">
        <f>'Tbl 4 - Services'!D29/C47</f>
        <v>0.42372127501853224</v>
      </c>
      <c r="D19" s="85">
        <f>'Tbl 4 - Services'!E29/D47</f>
        <v>1.1070114096429886</v>
      </c>
      <c r="E19" s="85">
        <f>'Tbl 4 - Services'!F29/E47</f>
        <v>0.4886804657179819</v>
      </c>
      <c r="F19" s="85">
        <f>'Tbl 4 - Services'!G29/F47</f>
        <v>0.43348891481913654</v>
      </c>
      <c r="G19" s="85">
        <f>'Tbl 4 - Services'!H29/G47</f>
        <v>0.6031028948463413</v>
      </c>
      <c r="H19" s="85">
        <f>'Tbl 4 - Services'!I29/H47</f>
        <v>0.8120489488547223</v>
      </c>
      <c r="I19" s="85">
        <f>'Tbl 4 - Services'!J29/I47</f>
        <v>0.6278206505812249</v>
      </c>
      <c r="J19" s="186">
        <f>K19/K47</f>
        <v>0.5831509175344203</v>
      </c>
      <c r="K19" s="168">
        <f>'Tbl 4 - Services'!K29</f>
        <v>85515</v>
      </c>
    </row>
    <row r="20" spans="1:11" ht="15" customHeight="1">
      <c r="A20" s="83"/>
      <c r="B20" s="85"/>
      <c r="C20" s="85"/>
      <c r="D20" s="85"/>
      <c r="E20" s="85"/>
      <c r="F20" s="85"/>
      <c r="G20" s="85"/>
      <c r="H20" s="85"/>
      <c r="I20" s="85"/>
      <c r="J20" s="186"/>
      <c r="K20" s="168"/>
    </row>
    <row r="21" spans="1:11" ht="15" customHeight="1">
      <c r="A21" s="81" t="s">
        <v>104</v>
      </c>
      <c r="B21" s="108"/>
      <c r="J21" s="83"/>
      <c r="K21" s="167"/>
    </row>
    <row r="22" spans="1:11" ht="15" customHeight="1" hidden="1">
      <c r="A22" s="173" t="s">
        <v>105</v>
      </c>
      <c r="B22" s="178">
        <f>'Tbl 5 - Info Resour'!C62</f>
        <v>55591</v>
      </c>
      <c r="C22" s="179">
        <f>'Tbl 5 - Info Resour'!D62</f>
        <v>18290</v>
      </c>
      <c r="D22" s="179">
        <f>'Tbl 5 - Info Resour'!E62</f>
        <v>14168</v>
      </c>
      <c r="E22" s="179">
        <f>'Tbl 5 - Info Resour'!F62</f>
        <v>35301</v>
      </c>
      <c r="F22" s="179">
        <f>'Tbl 5 - Info Resour'!G62</f>
        <v>45927</v>
      </c>
      <c r="G22" s="179">
        <f>'Tbl 5 - Info Resour'!H62</f>
        <v>19974</v>
      </c>
      <c r="H22" s="179">
        <f>'Tbl 5 - Info Resour'!I62</f>
        <v>7216</v>
      </c>
      <c r="I22" s="213">
        <f>'Tbl 5 - Info Resour'!J62</f>
        <v>56769</v>
      </c>
      <c r="J22" s="187"/>
      <c r="K22" s="168">
        <f>SUM(B22:I22)</f>
        <v>253236</v>
      </c>
    </row>
    <row r="23" spans="1:11" ht="15" customHeight="1">
      <c r="A23" s="83" t="s">
        <v>107</v>
      </c>
      <c r="B23" s="106">
        <f aca="true" t="shared" si="6" ref="B23:I23">B22/B47</f>
        <v>1.6086289715840036</v>
      </c>
      <c r="C23" s="8">
        <f t="shared" si="6"/>
        <v>0.9038794168519891</v>
      </c>
      <c r="D23" s="8">
        <f t="shared" si="6"/>
        <v>1.3036437246963564</v>
      </c>
      <c r="E23" s="8">
        <f t="shared" si="6"/>
        <v>1.6309831824062095</v>
      </c>
      <c r="F23" s="8">
        <f t="shared" si="6"/>
        <v>2.435928715391959</v>
      </c>
      <c r="G23" s="8">
        <f t="shared" si="6"/>
        <v>1.1873030969506033</v>
      </c>
      <c r="H23" s="8">
        <f t="shared" si="6"/>
        <v>2.264198305616567</v>
      </c>
      <c r="I23" s="8">
        <f t="shared" si="6"/>
        <v>2.772736153169874</v>
      </c>
      <c r="J23" s="185">
        <f>K22/(K47-E47)</f>
        <v>2.025904207233658</v>
      </c>
      <c r="K23" s="166"/>
    </row>
    <row r="24" spans="1:11" ht="15" customHeight="1">
      <c r="A24" s="83" t="s">
        <v>93</v>
      </c>
      <c r="B24" s="109">
        <f>'Tbl 6 - Expenditure'!C22</f>
        <v>508.62795879391166</v>
      </c>
      <c r="C24" s="101">
        <f>'Tbl 6 - Expenditure'!D22</f>
        <v>310.04413145539905</v>
      </c>
      <c r="D24" s="101">
        <f>'Tbl 6 - Expenditure'!E22</f>
        <v>379.5163783584836</v>
      </c>
      <c r="E24" s="101">
        <f>'Tbl 6 - Expenditure'!F22</f>
        <v>319.72415080391795</v>
      </c>
      <c r="F24" s="101">
        <f>'Tbl 6 - Expenditure'!G22</f>
        <v>423.55383473003076</v>
      </c>
      <c r="G24" s="101">
        <f>'Tbl 6 - Expenditure'!H22</f>
        <v>393.0865481780895</v>
      </c>
      <c r="H24" s="101">
        <f>'Tbl 6 - Expenditure'!I22</f>
        <v>468.59962347034826</v>
      </c>
      <c r="I24" s="101">
        <f>'Tbl 6 - Expenditure'!J22</f>
        <v>559.6975676467715</v>
      </c>
      <c r="J24" s="273">
        <f>'Tbl 6 - Expenditure'!K22</f>
        <v>425.84273044059387</v>
      </c>
      <c r="K24" s="167"/>
    </row>
    <row r="25" spans="1:11" ht="15" customHeight="1">
      <c r="A25" s="83" t="s">
        <v>183</v>
      </c>
      <c r="B25" s="109">
        <f>'Tbl 6 - Expenditure'!C25</f>
        <v>340.4913478789282</v>
      </c>
      <c r="C25" s="101">
        <f>'Tbl 6 - Expenditure'!D25</f>
        <v>205.69710896960711</v>
      </c>
      <c r="D25" s="101">
        <f>'Tbl 6 - Expenditure'!E25</f>
        <v>283.3087044534413</v>
      </c>
      <c r="E25" s="101">
        <f>'Tbl 6 - Expenditure'!F25</f>
        <v>179.00798188874515</v>
      </c>
      <c r="F25" s="101">
        <f>'Tbl 6 - Expenditure'!G25</f>
        <v>301.3267211201867</v>
      </c>
      <c r="G25" s="101">
        <f>'Tbl 6 - Expenditure'!H25</f>
        <v>231.78666111870652</v>
      </c>
      <c r="H25" s="101">
        <f>'Tbl 6 - Expenditure'!I25</f>
        <v>255.33887668653907</v>
      </c>
      <c r="I25" s="145">
        <f>'Tbl 6 - Expenditure'!J25</f>
        <v>271.56750024421217</v>
      </c>
      <c r="J25" s="274">
        <f>'Tbl 6 - Expenditure'!K25</f>
        <v>264.83928833970936</v>
      </c>
      <c r="K25" s="167"/>
    </row>
    <row r="26" spans="1:11" ht="15" customHeight="1">
      <c r="A26" s="81"/>
      <c r="B26" s="108"/>
      <c r="J26" s="83"/>
      <c r="K26" s="167"/>
    </row>
    <row r="27" spans="1:11" ht="15" customHeight="1">
      <c r="A27" s="81" t="s">
        <v>108</v>
      </c>
      <c r="B27" s="108"/>
      <c r="J27" s="83"/>
      <c r="K27" s="167"/>
    </row>
    <row r="28" spans="1:11" ht="15" customHeight="1" hidden="1">
      <c r="A28" s="181" t="s">
        <v>4</v>
      </c>
      <c r="B28" s="169">
        <f>'Tbl 3 - Organisation'!C20</f>
        <v>240</v>
      </c>
      <c r="C28" s="174">
        <f>'Tbl 3 - Organisation'!D20</f>
        <v>60.2</v>
      </c>
      <c r="D28" s="174">
        <f>'Tbl 3 - Organisation'!E20</f>
        <v>70.38</v>
      </c>
      <c r="E28" s="174">
        <f>'Tbl 3 - Organisation'!F20</f>
        <v>106.1</v>
      </c>
      <c r="F28" s="174">
        <f>'Tbl 3 - Organisation'!G20</f>
        <v>107.6</v>
      </c>
      <c r="G28" s="174">
        <f>'Tbl 3 - Organisation'!H20</f>
        <v>118.7</v>
      </c>
      <c r="H28" s="174">
        <f>'Tbl 3 - Organisation'!I20</f>
        <v>29.1</v>
      </c>
      <c r="I28" s="174">
        <f>'Tbl 3 - Organisation'!J20</f>
        <v>181.1</v>
      </c>
      <c r="J28" s="275"/>
      <c r="K28" s="171">
        <f>SUM(B28:I28)</f>
        <v>913.1800000000001</v>
      </c>
    </row>
    <row r="29" spans="1:11" ht="15" customHeight="1">
      <c r="A29" s="86" t="s">
        <v>109</v>
      </c>
      <c r="B29" s="105">
        <f aca="true" t="shared" si="7" ref="B29:I29">B28/B47*100</f>
        <v>0.6944846345274611</v>
      </c>
      <c r="C29" s="5">
        <f t="shared" si="7"/>
        <v>0.2975043241907586</v>
      </c>
      <c r="D29" s="5">
        <f t="shared" si="7"/>
        <v>0.6475892528524106</v>
      </c>
      <c r="E29" s="5">
        <f t="shared" si="7"/>
        <v>0.4902051376824986</v>
      </c>
      <c r="F29" s="5">
        <f t="shared" si="7"/>
        <v>0.5707011774689721</v>
      </c>
      <c r="G29" s="5">
        <f t="shared" si="7"/>
        <v>0.705581644177614</v>
      </c>
      <c r="H29" s="5">
        <f t="shared" si="7"/>
        <v>0.913084405396925</v>
      </c>
      <c r="I29" s="5">
        <f t="shared" si="7"/>
        <v>0.8845364852984273</v>
      </c>
      <c r="J29" s="186">
        <f>K28/K47*100</f>
        <v>0.6227232121546886</v>
      </c>
      <c r="K29" s="167"/>
    </row>
    <row r="30" spans="1:11" ht="15" customHeight="1" hidden="1">
      <c r="A30" s="182" t="s">
        <v>110</v>
      </c>
      <c r="B30" s="178">
        <f aca="true" t="shared" si="8" ref="B30:I30">B9/B28</f>
        <v>4338.325</v>
      </c>
      <c r="C30" s="179">
        <f t="shared" si="8"/>
        <v>6482.558139534884</v>
      </c>
      <c r="D30" s="180">
        <f t="shared" si="8"/>
        <v>4457.360045467462</v>
      </c>
      <c r="E30" s="179">
        <f t="shared" si="8"/>
        <v>7394.542884071631</v>
      </c>
      <c r="F30" s="179">
        <f t="shared" si="8"/>
        <v>4161.254646840149</v>
      </c>
      <c r="G30" s="179">
        <f t="shared" si="8"/>
        <v>5216.2257792754845</v>
      </c>
      <c r="H30" s="179">
        <f t="shared" si="8"/>
        <v>2428.281786941581</v>
      </c>
      <c r="I30" s="179">
        <f t="shared" si="8"/>
        <v>3019.6742131419105</v>
      </c>
      <c r="J30" s="187">
        <f>K9/K28</f>
        <v>4614.819641253641</v>
      </c>
      <c r="K30" s="167"/>
    </row>
    <row r="31" spans="1:11" ht="15" customHeight="1" hidden="1">
      <c r="A31" s="182" t="s">
        <v>179</v>
      </c>
      <c r="B31" s="178">
        <f>'Tbl 3 - Organisation'!C15</f>
        <v>92</v>
      </c>
      <c r="C31" s="179">
        <f>'Tbl 3 - Organisation'!D15</f>
        <v>29.1</v>
      </c>
      <c r="D31" s="179">
        <f>'Tbl 3 - Organisation'!E15</f>
        <v>30.6</v>
      </c>
      <c r="E31" s="179">
        <f>'Tbl 3 - Organisation'!F15</f>
        <v>53.7</v>
      </c>
      <c r="F31" s="179">
        <f>'Tbl 3 - Organisation'!G15</f>
        <v>43.6</v>
      </c>
      <c r="G31" s="179">
        <f>'Tbl 3 - Organisation'!H15</f>
        <v>47.5</v>
      </c>
      <c r="H31" s="179">
        <f>'Tbl 3 - Organisation'!I15</f>
        <v>11</v>
      </c>
      <c r="I31" s="179">
        <f>'Tbl 3 - Organisation'!J15</f>
        <v>46</v>
      </c>
      <c r="J31" s="276"/>
      <c r="K31" s="183">
        <f>SUM(B31:I31)</f>
        <v>353.5</v>
      </c>
    </row>
    <row r="32" spans="1:11" ht="15" customHeight="1">
      <c r="A32" s="83" t="s">
        <v>185</v>
      </c>
      <c r="B32" s="280">
        <f aca="true" t="shared" si="9" ref="B32:I32">B31/B28</f>
        <v>0.38333333333333336</v>
      </c>
      <c r="C32" s="281">
        <f t="shared" si="9"/>
        <v>0.4833887043189369</v>
      </c>
      <c r="D32" s="281">
        <f t="shared" si="9"/>
        <v>0.4347826086956522</v>
      </c>
      <c r="E32" s="281">
        <f t="shared" si="9"/>
        <v>0.5061262959472197</v>
      </c>
      <c r="F32" s="281">
        <f t="shared" si="9"/>
        <v>0.4052044609665428</v>
      </c>
      <c r="G32" s="281">
        <f t="shared" si="9"/>
        <v>0.4001684919966301</v>
      </c>
      <c r="H32" s="281">
        <f t="shared" si="9"/>
        <v>0.37800687285223367</v>
      </c>
      <c r="I32" s="281">
        <f t="shared" si="9"/>
        <v>0.25400331308669244</v>
      </c>
      <c r="J32" s="277">
        <f>K31/K28</f>
        <v>0.3871087846864802</v>
      </c>
      <c r="K32" s="183"/>
    </row>
    <row r="33" spans="1:11" ht="15" customHeight="1">
      <c r="A33" s="280"/>
      <c r="B33" s="280"/>
      <c r="C33" s="281"/>
      <c r="D33" s="281"/>
      <c r="E33" s="281"/>
      <c r="F33" s="281"/>
      <c r="G33" s="281"/>
      <c r="H33" s="281"/>
      <c r="I33" s="281"/>
      <c r="J33" s="277"/>
      <c r="K33" s="183"/>
    </row>
    <row r="34" spans="1:11" ht="15" customHeight="1">
      <c r="A34" s="81" t="s">
        <v>22</v>
      </c>
      <c r="B34" s="280"/>
      <c r="C34" s="281"/>
      <c r="D34" s="281"/>
      <c r="E34" s="281"/>
      <c r="F34" s="281"/>
      <c r="G34" s="281"/>
      <c r="H34" s="281"/>
      <c r="I34" s="281"/>
      <c r="J34" s="277"/>
      <c r="K34" s="183"/>
    </row>
    <row r="35" spans="1:11" ht="15" customHeight="1">
      <c r="A35" s="120" t="s">
        <v>211</v>
      </c>
      <c r="B35" s="282">
        <f>'Tbl 6 - Expenditure'!C28</f>
        <v>0.6694310487498979</v>
      </c>
      <c r="C35" s="283">
        <f>'Tbl 6 - Expenditure'!D28</f>
        <v>0.6634446135265663</v>
      </c>
      <c r="D35" s="283">
        <f>'Tbl 6 - Expenditure'!E28</f>
        <v>0.7464992833216635</v>
      </c>
      <c r="E35" s="283">
        <f>'Tbl 6 - Expenditure'!F28</f>
        <v>0.5598825782745703</v>
      </c>
      <c r="F35" s="283">
        <f>'Tbl 6 - Expenditure'!G28</f>
        <v>0.7114248447596975</v>
      </c>
      <c r="G35" s="283">
        <f>'Tbl 6 - Expenditure'!H28</f>
        <v>0.5896580846966419</v>
      </c>
      <c r="H35" s="283">
        <f>'Tbl 6 - Expenditure'!I28</f>
        <v>0.5448977419050278</v>
      </c>
      <c r="I35" s="284">
        <f>'Tbl 6 - Expenditure'!J28</f>
        <v>0.4852040029153746</v>
      </c>
      <c r="J35" s="278">
        <f>(B35+C35+D35+E35+F35+G35+H35+I35)/8</f>
        <v>0.62130527476868</v>
      </c>
      <c r="K35" s="183"/>
    </row>
    <row r="36" spans="1:11" ht="15" customHeight="1">
      <c r="A36" s="120" t="s">
        <v>212</v>
      </c>
      <c r="B36" s="282">
        <f>'Tbl 6 - Expenditure'!C29</f>
        <v>0.5197764188206282</v>
      </c>
      <c r="C36" s="283">
        <f>'Tbl 6 - Expenditure'!D29</f>
        <v>0.6134886043314491</v>
      </c>
      <c r="D36" s="283">
        <f>'Tbl 6 - Expenditure'!E29</f>
        <v>0.4829921913006744</v>
      </c>
      <c r="E36" s="283">
        <f>'Tbl 6 - Expenditure'!F29</f>
        <v>0.53056502512533</v>
      </c>
      <c r="F36" s="283">
        <f>'Tbl 6 - Expenditure'!G29</f>
        <v>0.5209199739752766</v>
      </c>
      <c r="G36" s="283">
        <f>'Tbl 6 - Expenditure'!H29</f>
        <v>0.47340129867661107</v>
      </c>
      <c r="H36" s="283">
        <f>'Tbl 6 - Expenditure'!I29</f>
        <v>0.47799183729829586</v>
      </c>
      <c r="I36" s="284">
        <f>'Tbl 6 - Expenditure'!J29</f>
        <v>0.5016983929201659</v>
      </c>
      <c r="J36" s="278">
        <f>(B36+C36+D36+E36+F36+G36+H36+I36)/8</f>
        <v>0.5151042178060539</v>
      </c>
      <c r="K36" s="183"/>
    </row>
    <row r="37" spans="1:11" ht="15" customHeight="1">
      <c r="A37" s="120" t="s">
        <v>213</v>
      </c>
      <c r="B37" s="282">
        <f>'Tbl 6 - Expenditure'!C30</f>
        <v>0.39112144943718746</v>
      </c>
      <c r="C37" s="283">
        <f>'Tbl 6 - Expenditure'!D30</f>
        <v>0.3089518280443869</v>
      </c>
      <c r="D37" s="283">
        <f>'Tbl 6 - Expenditure'!E30</f>
        <v>0.4168372706743297</v>
      </c>
      <c r="E37" s="283">
        <f>'Tbl 6 - Expenditure'!F30</f>
        <v>0.38518901983515735</v>
      </c>
      <c r="F37" s="283">
        <f>'Tbl 6 - Expenditure'!G30</f>
        <v>0.38808106701366296</v>
      </c>
      <c r="G37" s="283">
        <f>'Tbl 6 - Expenditure'!H30</f>
        <v>0.4751404522285192</v>
      </c>
      <c r="H37" s="283">
        <f>'Tbl 6 - Expenditure'!I30</f>
        <v>0.44952245946439834</v>
      </c>
      <c r="I37" s="284">
        <f>'Tbl 6 - Expenditure'!J30</f>
        <v>0.37971338490033396</v>
      </c>
      <c r="J37" s="278">
        <f>(B37+C37+D37+E37+F37+G37+H37+I37)/8</f>
        <v>0.399319616449747</v>
      </c>
      <c r="K37" s="183"/>
    </row>
    <row r="38" spans="1:11" ht="15" customHeight="1">
      <c r="A38" s="120" t="s">
        <v>214</v>
      </c>
      <c r="B38" s="282">
        <f>'Tbl 6 - Expenditure'!C31</f>
        <v>0.08910213174218436</v>
      </c>
      <c r="C38" s="283">
        <f>'Tbl 6 - Expenditure'!D31</f>
        <v>0.077559567624164</v>
      </c>
      <c r="D38" s="283">
        <f>'Tbl 6 - Expenditure'!E31</f>
        <v>0.10016483246496262</v>
      </c>
      <c r="E38" s="283">
        <f>'Tbl 6 - Expenditure'!F31</f>
        <v>0.08424595503951256</v>
      </c>
      <c r="F38" s="283">
        <f>'Tbl 6 - Expenditure'!G31</f>
        <v>0.0909989590110605</v>
      </c>
      <c r="G38" s="283">
        <f>'Tbl 6 - Expenditure'!H31</f>
        <v>0.05145824909486977</v>
      </c>
      <c r="H38" s="283">
        <f>'Tbl 6 - Expenditure'!I31</f>
        <v>0.07248570323730584</v>
      </c>
      <c r="I38" s="284">
        <f>'Tbl 6 - Expenditure'!J31</f>
        <v>0.1185882221795001</v>
      </c>
      <c r="J38" s="278">
        <f>(B38+C38+D38+E38+F38+G38+H38+I38)/8</f>
        <v>0.08557545254919496</v>
      </c>
      <c r="K38" s="167"/>
    </row>
    <row r="39" spans="1:11" ht="15" customHeight="1">
      <c r="A39" s="280"/>
      <c r="B39" s="106"/>
      <c r="C39" s="8"/>
      <c r="D39" s="8"/>
      <c r="E39" s="8"/>
      <c r="F39" s="8"/>
      <c r="G39" s="8"/>
      <c r="H39" s="8"/>
      <c r="J39" s="185"/>
      <c r="K39" s="167"/>
    </row>
    <row r="40" spans="1:11" ht="15" customHeight="1">
      <c r="A40" s="81" t="s">
        <v>111</v>
      </c>
      <c r="B40" s="108"/>
      <c r="J40" s="83"/>
      <c r="K40" s="167"/>
    </row>
    <row r="41" spans="1:11" ht="15" customHeight="1" hidden="1">
      <c r="A41" s="173" t="s">
        <v>112</v>
      </c>
      <c r="B41" s="189">
        <f>'Tbl 6 - Expenditure'!C19</f>
        <v>33980141</v>
      </c>
      <c r="C41" s="189">
        <f>'Tbl 6 - Expenditure'!D19</f>
        <v>10246086</v>
      </c>
      <c r="D41" s="189">
        <f>'Tbl 6 - Expenditure'!E19</f>
        <v>8588114</v>
      </c>
      <c r="E41" s="189">
        <f>'Tbl 6 - Expenditure'!F19</f>
        <v>13055573.760000002</v>
      </c>
      <c r="F41" s="189">
        <f>'Tbl 6 - Expenditure'!G19</f>
        <v>15370000</v>
      </c>
      <c r="G41" s="189">
        <f>'Tbl 6 - Expenditure'!H19</f>
        <v>13993014</v>
      </c>
      <c r="H41" s="189">
        <f>'Tbl 6 - Expenditure'!I19</f>
        <v>3157533</v>
      </c>
      <c r="I41" s="189">
        <f>'Tbl 6 - Expenditure'!J19</f>
        <v>22964945</v>
      </c>
      <c r="J41" s="173"/>
      <c r="K41" s="172">
        <f>SUM(B41:I41)</f>
        <v>121355406.76</v>
      </c>
    </row>
    <row r="42" spans="1:11" ht="15" customHeight="1">
      <c r="A42" s="83" t="s">
        <v>113</v>
      </c>
      <c r="B42" s="109">
        <f aca="true" t="shared" si="10" ref="B42:I42">B41/B47</f>
        <v>983.2785751490248</v>
      </c>
      <c r="C42" s="101">
        <f t="shared" si="10"/>
        <v>506.35463306152707</v>
      </c>
      <c r="D42" s="101">
        <f t="shared" si="10"/>
        <v>790.2202797202797</v>
      </c>
      <c r="E42" s="101">
        <f t="shared" si="10"/>
        <v>603.1959785621882</v>
      </c>
      <c r="F42" s="101">
        <f t="shared" si="10"/>
        <v>815.2116261801209</v>
      </c>
      <c r="G42" s="101">
        <f t="shared" si="10"/>
        <v>831.7787552755157</v>
      </c>
      <c r="H42" s="101">
        <f t="shared" si="10"/>
        <v>990.7540006275494</v>
      </c>
      <c r="I42" s="101">
        <f t="shared" si="10"/>
        <v>1121.6638175246653</v>
      </c>
      <c r="J42" s="273">
        <f>K41/K47</f>
        <v>827.5567654780658</v>
      </c>
      <c r="K42" s="167"/>
    </row>
    <row r="43" spans="1:11" ht="15" customHeight="1">
      <c r="A43" s="83" t="s">
        <v>114</v>
      </c>
      <c r="B43" s="102">
        <f>'Tbl 6 - Expenditure'!C35</f>
        <v>0.048174933259989026</v>
      </c>
      <c r="C43" s="102">
        <f>'Tbl 6 - Expenditure'!D35</f>
        <v>0.043262732546847156</v>
      </c>
      <c r="D43" s="102">
        <f>'Tbl 6 - Expenditure'!E35</f>
        <v>0.05032707476295958</v>
      </c>
      <c r="E43" s="102">
        <f>'Tbl 6 - Expenditure'!F35</f>
        <v>0.033043385437758165</v>
      </c>
      <c r="F43" s="102">
        <f>'Tbl 6 - Expenditure'!G35</f>
        <v>0.05988607229967193</v>
      </c>
      <c r="G43" s="102">
        <f>'Tbl 6 - Expenditure'!H35</f>
        <v>0.054326189755177154</v>
      </c>
      <c r="H43" s="102">
        <f>'Tbl 6 - Expenditure'!I35</f>
        <v>0.04443662130402353</v>
      </c>
      <c r="I43" s="148">
        <f>'Tbl 6 - Expenditure'!J35</f>
        <v>0.05204331401014354</v>
      </c>
      <c r="J43" s="279">
        <f>'Tbl 6 - Expenditure'!K35</f>
        <v>0.04788170166392844</v>
      </c>
      <c r="K43" s="167"/>
    </row>
    <row r="44" spans="1:11" ht="15" customHeight="1">
      <c r="A44" s="83"/>
      <c r="B44" s="98"/>
      <c r="C44" s="27"/>
      <c r="D44" s="27"/>
      <c r="E44" s="27"/>
      <c r="F44" s="27"/>
      <c r="G44" s="27"/>
      <c r="H44" s="27"/>
      <c r="I44" s="27"/>
      <c r="J44" s="83"/>
      <c r="K44" s="167"/>
    </row>
    <row r="45" spans="1:11" ht="15" customHeight="1">
      <c r="A45" s="81" t="s">
        <v>125</v>
      </c>
      <c r="B45" s="98">
        <f>'Tbl 7 - Instit. Population'!C23</f>
        <v>30065</v>
      </c>
      <c r="C45" s="27">
        <f>'Tbl 7 - Instit. Population'!D23</f>
        <v>18322</v>
      </c>
      <c r="D45" s="27">
        <f>'Tbl 7 - Instit. Population'!E23</f>
        <v>9313</v>
      </c>
      <c r="E45" s="27">
        <f>'Tbl 7 - Instit. Population'!F23</f>
        <v>18750</v>
      </c>
      <c r="F45" s="27">
        <f>'Tbl 7 - Instit. Population'!G23</f>
        <v>16923</v>
      </c>
      <c r="G45" s="27">
        <f>'Tbl 7 - Instit. Population'!H23</f>
        <v>14860</v>
      </c>
      <c r="H45" s="27">
        <f>'Tbl 7 - Instit. Population'!I23</f>
        <v>2577</v>
      </c>
      <c r="I45" s="27">
        <f>'Tbl 7 - Instit. Population'!J23</f>
        <v>17233</v>
      </c>
      <c r="J45" s="83"/>
      <c r="K45" s="168">
        <f>SUM(B45:I45)</f>
        <v>128043</v>
      </c>
    </row>
    <row r="46" spans="1:11" ht="15" customHeight="1">
      <c r="A46" s="81"/>
      <c r="B46" s="98"/>
      <c r="C46" s="27"/>
      <c r="D46" s="27"/>
      <c r="E46" s="27"/>
      <c r="F46" s="27"/>
      <c r="G46" s="27"/>
      <c r="H46" s="27"/>
      <c r="I46" s="27"/>
      <c r="J46" s="83"/>
      <c r="K46" s="168"/>
    </row>
    <row r="47" spans="1:11" ht="15" customHeight="1">
      <c r="A47" s="243" t="s">
        <v>215</v>
      </c>
      <c r="B47" s="122">
        <f>'Tbl 7 - Instit. Population'!C27</f>
        <v>34558</v>
      </c>
      <c r="C47" s="27">
        <f>'Tbl 7 - Instit. Population'!D27</f>
        <v>20235</v>
      </c>
      <c r="D47" s="27">
        <f>'Tbl 7 - Instit. Population'!E27</f>
        <v>10868</v>
      </c>
      <c r="E47" s="27">
        <f>'Tbl 7 - Instit. Population'!F27</f>
        <v>21644</v>
      </c>
      <c r="F47" s="27">
        <f>'Tbl 7 - Instit. Population'!G27</f>
        <v>18854</v>
      </c>
      <c r="G47" s="27">
        <f>'Tbl 7 - Instit. Population'!H27</f>
        <v>16823</v>
      </c>
      <c r="H47" s="27">
        <f>'Tbl 7 - Instit. Population'!I27</f>
        <v>3187</v>
      </c>
      <c r="I47" s="27">
        <f>'Tbl 7 - Instit. Population'!J27</f>
        <v>20474</v>
      </c>
      <c r="J47" s="83"/>
      <c r="K47" s="168">
        <f>SUM(B47:I47)</f>
        <v>146643</v>
      </c>
    </row>
    <row r="48" spans="1:11" ht="15" customHeight="1">
      <c r="A48" s="188"/>
      <c r="B48" s="110"/>
      <c r="C48" s="10"/>
      <c r="D48" s="10"/>
      <c r="E48" s="10"/>
      <c r="F48" s="10"/>
      <c r="G48" s="10"/>
      <c r="H48" s="10"/>
      <c r="I48" s="11"/>
      <c r="J48" s="188"/>
      <c r="K48" s="168"/>
    </row>
    <row r="49" spans="2:10" ht="15" customHeight="1">
      <c r="B49" s="8"/>
      <c r="C49" s="8"/>
      <c r="D49" s="8"/>
      <c r="E49" s="8"/>
      <c r="F49" s="8"/>
      <c r="G49" s="8"/>
      <c r="H49" s="8"/>
      <c r="I49" s="8"/>
      <c r="J49" s="20"/>
    </row>
    <row r="50" spans="1:3" ht="15" customHeight="1" hidden="1">
      <c r="A50" s="371" t="s">
        <v>165</v>
      </c>
      <c r="B50" s="372"/>
      <c r="C50" s="372"/>
    </row>
  </sheetData>
  <sheetProtection password="C472" sheet="1"/>
  <mergeCells count="1">
    <mergeCell ref="A50:C50"/>
  </mergeCells>
  <printOptions/>
  <pageMargins left="0.7874015748031497" right="0.3937007874015748" top="0.9055118110236221" bottom="0.9055118110236221" header="0" footer="0.5118110236220472"/>
  <pageSetup fitToHeight="1" fitToWidth="1" horizontalDpi="600" verticalDpi="600" orientation="landscape" paperSize="9" scale="7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5" zoomScaleNormal="75" zoomScalePageLayoutView="0" workbookViewId="0" topLeftCell="A1">
      <selection activeCell="I33" sqref="I33"/>
    </sheetView>
  </sheetViews>
  <sheetFormatPr defaultColWidth="9.140625" defaultRowHeight="15" customHeight="1"/>
  <cols>
    <col min="1" max="1" width="43.7109375" style="92" customWidth="1"/>
    <col min="2" max="2" width="4.7109375" style="87" customWidth="1"/>
    <col min="3" max="4" width="14.7109375" style="14" customWidth="1"/>
    <col min="5" max="7" width="14.7109375" style="15" customWidth="1"/>
    <col min="8" max="8" width="14.7109375" style="14" customWidth="1"/>
    <col min="9" max="10" width="14.7109375" style="15" customWidth="1"/>
    <col min="11" max="11" width="13.00390625" style="14" hidden="1" customWidth="1"/>
    <col min="12" max="16384" width="9.140625" style="16" customWidth="1"/>
  </cols>
  <sheetData>
    <row r="1" spans="1:11" ht="15" customHeight="1">
      <c r="A1" s="334" t="s">
        <v>150</v>
      </c>
      <c r="B1" s="333"/>
      <c r="K1" s="190"/>
    </row>
    <row r="2" spans="1:11" ht="15" customHeight="1">
      <c r="A2" s="7"/>
      <c r="B2" s="88" t="s">
        <v>0</v>
      </c>
      <c r="C2" s="335" t="s">
        <v>159</v>
      </c>
      <c r="D2" s="335" t="s">
        <v>84</v>
      </c>
      <c r="E2" s="335" t="s">
        <v>154</v>
      </c>
      <c r="F2" s="335" t="s">
        <v>160</v>
      </c>
      <c r="G2" s="335" t="s">
        <v>161</v>
      </c>
      <c r="H2" s="335" t="s">
        <v>158</v>
      </c>
      <c r="I2" s="335" t="s">
        <v>157</v>
      </c>
      <c r="J2" s="336" t="s">
        <v>162</v>
      </c>
      <c r="K2" s="231"/>
    </row>
    <row r="3" spans="1:11" ht="15" customHeight="1">
      <c r="A3" s="7"/>
      <c r="B3" s="230"/>
      <c r="C3" s="117"/>
      <c r="D3" s="117"/>
      <c r="E3" s="117"/>
      <c r="F3" s="117"/>
      <c r="G3" s="117"/>
      <c r="H3" s="117"/>
      <c r="I3" s="99"/>
      <c r="J3" s="307"/>
      <c r="K3" s="231"/>
    </row>
    <row r="4" spans="1:11" ht="15" customHeight="1">
      <c r="A4" s="2" t="s">
        <v>216</v>
      </c>
      <c r="B4" s="89">
        <v>1</v>
      </c>
      <c r="C4" s="22">
        <v>17</v>
      </c>
      <c r="D4" s="16">
        <v>2</v>
      </c>
      <c r="E4" s="22">
        <v>3</v>
      </c>
      <c r="F4" s="22">
        <v>4</v>
      </c>
      <c r="G4" s="16">
        <v>5</v>
      </c>
      <c r="H4" s="22">
        <v>6</v>
      </c>
      <c r="I4" s="16">
        <v>1</v>
      </c>
      <c r="J4" s="298">
        <v>9</v>
      </c>
      <c r="K4" s="191"/>
    </row>
    <row r="5" spans="1:11" ht="15" customHeight="1">
      <c r="A5" s="2" t="s">
        <v>217</v>
      </c>
      <c r="B5" s="89"/>
      <c r="C5" s="22"/>
      <c r="D5" s="16"/>
      <c r="E5" s="22"/>
      <c r="F5" s="22"/>
      <c r="G5" s="16"/>
      <c r="H5" s="22"/>
      <c r="I5" s="16"/>
      <c r="J5" s="298"/>
      <c r="K5" s="191"/>
    </row>
    <row r="6" spans="1:11" ht="15" customHeight="1">
      <c r="A6" s="7"/>
      <c r="B6" s="89"/>
      <c r="C6" s="22"/>
      <c r="D6" s="16"/>
      <c r="E6" s="22"/>
      <c r="F6" s="22"/>
      <c r="G6" s="16"/>
      <c r="H6" s="22"/>
      <c r="I6" s="16"/>
      <c r="J6" s="298"/>
      <c r="K6" s="191"/>
    </row>
    <row r="7" spans="1:11" ht="15" customHeight="1">
      <c r="A7" s="2" t="s">
        <v>1</v>
      </c>
      <c r="B7" s="89">
        <v>2</v>
      </c>
      <c r="C7" s="22">
        <v>113</v>
      </c>
      <c r="D7" s="16">
        <v>98</v>
      </c>
      <c r="E7" s="22">
        <v>79.5</v>
      </c>
      <c r="F7" s="22">
        <v>92</v>
      </c>
      <c r="G7" s="16">
        <v>86</v>
      </c>
      <c r="H7" s="22">
        <v>85</v>
      </c>
      <c r="I7" s="16">
        <v>77</v>
      </c>
      <c r="J7" s="298">
        <v>99.5</v>
      </c>
      <c r="K7" s="192">
        <f>SUM(C7:J7)/8</f>
        <v>91.25</v>
      </c>
    </row>
    <row r="8" spans="1:11" s="18" customFormat="1" ht="15" customHeight="1">
      <c r="A8" s="7" t="s">
        <v>42</v>
      </c>
      <c r="B8" s="89"/>
      <c r="C8" s="22"/>
      <c r="E8" s="22"/>
      <c r="F8" s="22"/>
      <c r="H8" s="22"/>
      <c r="J8" s="306"/>
      <c r="K8" s="174"/>
    </row>
    <row r="9" spans="1:11" ht="15" customHeight="1">
      <c r="A9" s="7"/>
      <c r="B9" s="89"/>
      <c r="C9" s="47"/>
      <c r="D9" s="16"/>
      <c r="E9" s="47"/>
      <c r="F9" s="47"/>
      <c r="G9" s="16"/>
      <c r="H9" s="47"/>
      <c r="I9" s="16"/>
      <c r="J9" s="298"/>
      <c r="K9" s="174"/>
    </row>
    <row r="10" spans="1:11" ht="15" customHeight="1">
      <c r="A10" s="2" t="s">
        <v>2</v>
      </c>
      <c r="B10" s="89"/>
      <c r="C10" s="47"/>
      <c r="D10" s="16"/>
      <c r="E10" s="47"/>
      <c r="F10" s="47"/>
      <c r="G10" s="16"/>
      <c r="H10" s="47"/>
      <c r="I10" s="16"/>
      <c r="J10" s="298"/>
      <c r="K10" s="174"/>
    </row>
    <row r="11" spans="1:11" ht="15" customHeight="1">
      <c r="A11" s="7" t="s">
        <v>43</v>
      </c>
      <c r="B11" s="89">
        <v>3</v>
      </c>
      <c r="C11" s="30">
        <v>4700</v>
      </c>
      <c r="D11" s="296">
        <v>1294</v>
      </c>
      <c r="E11" s="30">
        <v>833</v>
      </c>
      <c r="F11" s="30">
        <v>1574</v>
      </c>
      <c r="G11" s="296">
        <v>2787</v>
      </c>
      <c r="H11" s="22">
        <v>3123</v>
      </c>
      <c r="I11" s="30">
        <v>884</v>
      </c>
      <c r="J11" s="318">
        <v>3361</v>
      </c>
      <c r="K11" s="174">
        <f>SUM(C11:J11)</f>
        <v>18556</v>
      </c>
    </row>
    <row r="12" spans="1:11" ht="15" customHeight="1">
      <c r="A12" s="7" t="s">
        <v>3</v>
      </c>
      <c r="B12" s="89">
        <v>5</v>
      </c>
      <c r="C12" s="22">
        <v>361</v>
      </c>
      <c r="D12" s="16">
        <v>188</v>
      </c>
      <c r="E12" s="22">
        <v>72</v>
      </c>
      <c r="F12" s="30">
        <v>18</v>
      </c>
      <c r="G12" s="16">
        <v>272</v>
      </c>
      <c r="H12" s="22">
        <v>148</v>
      </c>
      <c r="I12" s="16">
        <v>47</v>
      </c>
      <c r="J12" s="298">
        <v>550</v>
      </c>
      <c r="K12" s="174">
        <f>SUM(C12:J12)</f>
        <v>1656</v>
      </c>
    </row>
    <row r="13" spans="1:11" ht="15" customHeight="1">
      <c r="A13" s="7"/>
      <c r="B13" s="89"/>
      <c r="C13" s="22"/>
      <c r="D13" s="16"/>
      <c r="E13" s="22"/>
      <c r="F13" s="22"/>
      <c r="G13" s="16"/>
      <c r="H13" s="22"/>
      <c r="I13" s="16"/>
      <c r="J13" s="298"/>
      <c r="K13" s="191"/>
    </row>
    <row r="14" spans="1:11" ht="15" customHeight="1">
      <c r="A14" s="2" t="s">
        <v>4</v>
      </c>
      <c r="B14" s="89"/>
      <c r="C14" s="22"/>
      <c r="D14" s="16"/>
      <c r="E14" s="22"/>
      <c r="F14" s="22"/>
      <c r="G14" s="16"/>
      <c r="H14" s="22"/>
      <c r="I14" s="16"/>
      <c r="J14" s="298"/>
      <c r="K14" s="191"/>
    </row>
    <row r="15" spans="1:11" s="21" customFormat="1" ht="15" customHeight="1">
      <c r="A15" s="7" t="s">
        <v>5</v>
      </c>
      <c r="B15" s="89">
        <v>6</v>
      </c>
      <c r="C15" s="21">
        <v>92</v>
      </c>
      <c r="D15" s="21">
        <v>29.1</v>
      </c>
      <c r="E15" s="22">
        <v>30.6</v>
      </c>
      <c r="F15" s="157">
        <v>53.7</v>
      </c>
      <c r="G15" s="21">
        <v>43.6</v>
      </c>
      <c r="H15" s="22">
        <v>47.5</v>
      </c>
      <c r="I15" s="21">
        <v>11</v>
      </c>
      <c r="J15" s="299">
        <v>46</v>
      </c>
      <c r="K15" s="177">
        <f>SUM(C15:J15)</f>
        <v>353.5</v>
      </c>
    </row>
    <row r="16" spans="1:11" s="21" customFormat="1" ht="15" customHeight="1">
      <c r="A16" s="7" t="s">
        <v>6</v>
      </c>
      <c r="B16" s="89">
        <v>7</v>
      </c>
      <c r="C16" s="21">
        <v>15</v>
      </c>
      <c r="D16" s="21">
        <v>0</v>
      </c>
      <c r="E16" s="22">
        <v>7.3</v>
      </c>
      <c r="F16" s="157">
        <v>2.8</v>
      </c>
      <c r="G16" s="21">
        <v>0</v>
      </c>
      <c r="H16" s="22">
        <v>8.3</v>
      </c>
      <c r="I16" s="21">
        <v>3.3</v>
      </c>
      <c r="J16" s="299">
        <v>1</v>
      </c>
      <c r="K16" s="177"/>
    </row>
    <row r="17" spans="1:11" s="21" customFormat="1" ht="15" customHeight="1">
      <c r="A17" s="7" t="s">
        <v>207</v>
      </c>
      <c r="B17" s="89">
        <v>8</v>
      </c>
      <c r="C17" s="21">
        <v>101</v>
      </c>
      <c r="D17" s="21">
        <v>27.6</v>
      </c>
      <c r="E17" s="22">
        <v>27.18</v>
      </c>
      <c r="F17" s="157">
        <v>47.6</v>
      </c>
      <c r="G17" s="21">
        <v>54.8</v>
      </c>
      <c r="H17" s="22">
        <v>54.6</v>
      </c>
      <c r="I17" s="21">
        <v>13.8</v>
      </c>
      <c r="J17" s="299">
        <v>121.1</v>
      </c>
      <c r="K17" s="177"/>
    </row>
    <row r="18" spans="1:11" s="21" customFormat="1" ht="15" customHeight="1">
      <c r="A18" s="7" t="s">
        <v>218</v>
      </c>
      <c r="B18" s="89">
        <v>9</v>
      </c>
      <c r="C18" s="21">
        <v>9</v>
      </c>
      <c r="D18" s="21">
        <v>1</v>
      </c>
      <c r="E18" s="22">
        <v>5.3</v>
      </c>
      <c r="F18" s="157">
        <v>0</v>
      </c>
      <c r="G18" s="21">
        <v>5.6</v>
      </c>
      <c r="H18" s="22">
        <v>3.5</v>
      </c>
      <c r="J18" s="299">
        <v>7</v>
      </c>
      <c r="K18" s="177"/>
    </row>
    <row r="19" spans="1:11" s="21" customFormat="1" ht="15" customHeight="1">
      <c r="A19" s="7" t="s">
        <v>227</v>
      </c>
      <c r="B19" s="89">
        <v>10</v>
      </c>
      <c r="C19" s="21">
        <v>23</v>
      </c>
      <c r="D19" s="21">
        <v>1.5</v>
      </c>
      <c r="E19" s="157">
        <v>0</v>
      </c>
      <c r="F19" s="157">
        <v>2</v>
      </c>
      <c r="G19" s="21">
        <v>3.6</v>
      </c>
      <c r="H19" s="22">
        <v>4.8</v>
      </c>
      <c r="J19" s="299">
        <v>6</v>
      </c>
      <c r="K19" s="177"/>
    </row>
    <row r="20" spans="1:11" s="22" customFormat="1" ht="15" customHeight="1">
      <c r="A20" s="2" t="s">
        <v>7</v>
      </c>
      <c r="B20" s="89">
        <v>11</v>
      </c>
      <c r="C20" s="21">
        <v>240</v>
      </c>
      <c r="D20" s="20">
        <v>60.2</v>
      </c>
      <c r="E20" s="22">
        <f>SUM(E15:E19)</f>
        <v>70.38</v>
      </c>
      <c r="F20" s="157">
        <v>106.1</v>
      </c>
      <c r="G20" s="157">
        <v>107.6</v>
      </c>
      <c r="H20" s="22">
        <f>SUM(H15:H19)</f>
        <v>118.7</v>
      </c>
      <c r="I20" s="157">
        <v>29.1</v>
      </c>
      <c r="J20" s="308">
        <f>SUM(J15:J19)</f>
        <v>181.1</v>
      </c>
      <c r="K20" s="174">
        <f>SUM(C20:J20)</f>
        <v>913.1800000000001</v>
      </c>
    </row>
    <row r="21" spans="1:11" ht="15" customHeight="1">
      <c r="A21" s="332"/>
      <c r="B21" s="90"/>
      <c r="C21" s="9"/>
      <c r="D21" s="9"/>
      <c r="E21" s="10"/>
      <c r="F21" s="10"/>
      <c r="G21" s="10"/>
      <c r="H21" s="11"/>
      <c r="I21" s="10"/>
      <c r="J21" s="12"/>
      <c r="K21" s="252"/>
    </row>
    <row r="22" spans="1:11" ht="15" customHeight="1">
      <c r="A22" s="25"/>
      <c r="B22" s="91"/>
      <c r="C22" s="4"/>
      <c r="D22" s="4"/>
      <c r="E22" s="3"/>
      <c r="F22" s="3"/>
      <c r="G22" s="3"/>
      <c r="H22" s="4"/>
      <c r="I22" s="3"/>
      <c r="J22" s="3"/>
      <c r="K22" s="4"/>
    </row>
    <row r="23" spans="1:11" ht="15" customHeight="1" hidden="1">
      <c r="A23" s="193" t="s">
        <v>97</v>
      </c>
      <c r="B23" s="194"/>
      <c r="C23" s="195">
        <f>SUM(C11:C12)/'Tbl 7 - Instit. Population'!C23</f>
        <v>0.16833527357392317</v>
      </c>
      <c r="D23" s="195">
        <f>SUM(D11:D12)/'Tbl 7 - Instit. Population'!D23</f>
        <v>0.08088636611723611</v>
      </c>
      <c r="E23" s="195">
        <f>SUM(E11:E12)/'Tbl 7 - Instit. Population'!E23</f>
        <v>0.0971759905508429</v>
      </c>
      <c r="F23" s="195">
        <f>SUM(F11:F12)/'Tbl 7 - Instit. Population'!F23</f>
        <v>0.08490666666666667</v>
      </c>
      <c r="G23" s="195">
        <f>SUM(G11:G12)/'Tbl 7 - Instit. Population'!G23</f>
        <v>0.18075991254505702</v>
      </c>
      <c r="H23" s="195">
        <f>SUM(H11:H12)/'Tbl 7 - Instit. Population'!H23</f>
        <v>0.22012113055181695</v>
      </c>
      <c r="I23" s="195">
        <f>SUM(I11:I12)/'Tbl 7 - Instit. Population'!I23</f>
        <v>0.36127279782693056</v>
      </c>
      <c r="J23" s="195">
        <f>SUM(J11:J12)/'Tbl 7 - Instit. Population'!J23</f>
        <v>0.22694829687227994</v>
      </c>
      <c r="K23" s="195">
        <f>SUM(K11:K12)/'Tbl 7 - Instit. Population'!K23</f>
        <v>0.15785322118350867</v>
      </c>
    </row>
    <row r="24" spans="1:11" ht="15" customHeight="1" hidden="1">
      <c r="A24" s="196" t="s">
        <v>110</v>
      </c>
      <c r="B24" s="194"/>
      <c r="C24" s="190">
        <f>'Tbl 4 - Services'!C7/'Tbl 3 - Organisation'!C20</f>
        <v>4338.325</v>
      </c>
      <c r="D24" s="190">
        <f>'Tbl 4 - Services'!D7/'Tbl 3 - Organisation'!D20</f>
        <v>6482.558139534884</v>
      </c>
      <c r="E24" s="190">
        <f>'Tbl 4 - Services'!E7/'Tbl 3 - Organisation'!E20</f>
        <v>4457.360045467462</v>
      </c>
      <c r="F24" s="190">
        <f>'Tbl 4 - Services'!F7/'Tbl 3 - Organisation'!F20</f>
        <v>7394.542884071631</v>
      </c>
      <c r="G24" s="190">
        <f>'Tbl 4 - Services'!G7/'Tbl 3 - Organisation'!G20</f>
        <v>4161.254646840149</v>
      </c>
      <c r="H24" s="190">
        <f>'Tbl 4 - Services'!H7/'Tbl 3 - Organisation'!H20</f>
        <v>5216.2257792754845</v>
      </c>
      <c r="I24" s="190">
        <f>'Tbl 4 - Services'!I7/'Tbl 3 - Organisation'!I20</f>
        <v>2428.281786941581</v>
      </c>
      <c r="J24" s="190">
        <f>'Tbl 4 - Services'!J7/'Tbl 3 - Organisation'!J20</f>
        <v>3019.6742131419105</v>
      </c>
      <c r="K24" s="190">
        <f>'Tbl 4 - Services'!K7/'Tbl 3 - Organisation'!K20</f>
        <v>4614.819641253641</v>
      </c>
    </row>
    <row r="25" spans="1:11" ht="15" customHeight="1" hidden="1">
      <c r="A25" s="196" t="s">
        <v>115</v>
      </c>
      <c r="B25" s="194"/>
      <c r="C25" s="197">
        <f>'Tbl 6 - Expenditure'!C17/'Tbl 3 - Organisation'!C20</f>
        <v>55376.50833333333</v>
      </c>
      <c r="D25" s="197">
        <f>'Tbl 6 - Expenditure'!D17/'Tbl 3 - Organisation'!D20</f>
        <v>52583.83720930232</v>
      </c>
      <c r="E25" s="197">
        <f>'Tbl 6 - Expenditure'!E17/'Tbl 3 - Organisation'!E20</f>
        <v>50864.53537936914</v>
      </c>
      <c r="F25" s="197">
        <f>'Tbl 6 - Expenditure'!F17/'Tbl 3 - Organisation'!F20</f>
        <v>47397.39547596607</v>
      </c>
      <c r="G25" s="197">
        <f>'Tbl 6 - Expenditure'!G17/'Tbl 3 - Organisation'!G20</f>
        <v>55435</v>
      </c>
      <c r="H25" s="197">
        <f>'Tbl 6 - Expenditure'!H17/'Tbl 3 - Organisation'!H20</f>
        <v>56012.19039595619</v>
      </c>
      <c r="I25" s="197">
        <f>'Tbl 6 - Expenditure'!I17/'Tbl 3 - Organisation'!I20</f>
        <v>48776.01374570446</v>
      </c>
      <c r="J25" s="197">
        <f>'Tbl 6 - Expenditure'!J17/'Tbl 3 - Organisation'!J20</f>
        <v>48150.72887907234</v>
      </c>
      <c r="K25" s="197"/>
    </row>
    <row r="26" ht="15" customHeight="1" hidden="1"/>
    <row r="27" spans="1:3" ht="15" customHeight="1" hidden="1">
      <c r="A27" s="371" t="s">
        <v>165</v>
      </c>
      <c r="B27" s="372"/>
      <c r="C27" s="372"/>
    </row>
    <row r="28" ht="15" customHeight="1" hidden="1"/>
  </sheetData>
  <sheetProtection password="C472" sheet="1"/>
  <mergeCells count="1">
    <mergeCell ref="A27:C27"/>
  </mergeCells>
  <printOptions/>
  <pageMargins left="0.7874015748031497" right="0.3937007874015748" top="0.9055118110236221" bottom="0.9055118110236221" header="0" footer="0.5118110236220472"/>
  <pageSetup fitToHeight="1" fitToWidth="1" horizontalDpi="600" verticalDpi="600" orientation="landscape" paperSize="9" scale="82" r:id="rId3"/>
  <rowBreaks count="1" manualBreakCount="1">
    <brk id="21" max="255" man="1"/>
  </rowBreaks>
  <colBreaks count="1" manualBreakCount="1">
    <brk id="10" max="65535" man="1"/>
  </colBreaks>
  <ignoredErrors>
    <ignoredError sqref="K7 K11:K12 K15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75" zoomScaleNormal="75" zoomScalePageLayoutView="0" workbookViewId="0" topLeftCell="A1">
      <selection activeCell="D11" sqref="D11"/>
    </sheetView>
  </sheetViews>
  <sheetFormatPr defaultColWidth="9.140625" defaultRowHeight="15" customHeight="1"/>
  <cols>
    <col min="1" max="1" width="43.7109375" style="94" customWidth="1"/>
    <col min="2" max="2" width="4.7109375" style="95" customWidth="1"/>
    <col min="3" max="3" width="14.7109375" style="113" customWidth="1"/>
    <col min="4" max="10" width="14.7109375" style="112" customWidth="1"/>
    <col min="11" max="11" width="12.140625" style="49" hidden="1" customWidth="1"/>
    <col min="12" max="12" width="76.57421875" style="49" customWidth="1"/>
    <col min="13" max="16384" width="9.140625" style="49" customWidth="1"/>
  </cols>
  <sheetData>
    <row r="1" spans="1:11" s="16" customFormat="1" ht="15" customHeight="1">
      <c r="A1" s="70" t="s">
        <v>151</v>
      </c>
      <c r="B1" s="69"/>
      <c r="C1" s="212"/>
      <c r="D1" s="11"/>
      <c r="E1" s="11"/>
      <c r="F1" s="11"/>
      <c r="G1" s="11"/>
      <c r="H1" s="11"/>
      <c r="I1" s="11"/>
      <c r="J1" s="11"/>
      <c r="K1" s="17"/>
    </row>
    <row r="2" spans="1:11" ht="15" customHeight="1">
      <c r="A2" s="39"/>
      <c r="B2" s="214" t="s">
        <v>0</v>
      </c>
      <c r="C2" s="337" t="s">
        <v>159</v>
      </c>
      <c r="D2" s="337" t="s">
        <v>84</v>
      </c>
      <c r="E2" s="337" t="s">
        <v>154</v>
      </c>
      <c r="F2" s="337" t="s">
        <v>160</v>
      </c>
      <c r="G2" s="337" t="s">
        <v>161</v>
      </c>
      <c r="H2" s="337" t="s">
        <v>158</v>
      </c>
      <c r="I2" s="337" t="s">
        <v>157</v>
      </c>
      <c r="J2" s="338" t="s">
        <v>162</v>
      </c>
      <c r="K2" s="199"/>
    </row>
    <row r="3" spans="1:11" s="16" customFormat="1" ht="15" customHeight="1">
      <c r="A3" s="2"/>
      <c r="B3" s="215"/>
      <c r="C3" s="15"/>
      <c r="D3" s="4"/>
      <c r="E3" s="4"/>
      <c r="F3" s="4"/>
      <c r="G3" s="4"/>
      <c r="H3" s="4"/>
      <c r="I3" s="4"/>
      <c r="J3" s="305"/>
      <c r="K3" s="199"/>
    </row>
    <row r="4" spans="1:11" ht="15" customHeight="1">
      <c r="A4" s="2" t="s">
        <v>8</v>
      </c>
      <c r="B4" s="216"/>
      <c r="C4" s="3"/>
      <c r="D4" s="4"/>
      <c r="E4" s="4"/>
      <c r="F4" s="4"/>
      <c r="G4" s="4"/>
      <c r="H4" s="4"/>
      <c r="I4" s="4"/>
      <c r="J4" s="6"/>
      <c r="K4" s="198"/>
    </row>
    <row r="5" spans="1:11" ht="15" customHeight="1">
      <c r="A5" s="7" t="s">
        <v>170</v>
      </c>
      <c r="B5" s="216">
        <v>14</v>
      </c>
      <c r="C5" s="14">
        <v>799535</v>
      </c>
      <c r="D5" s="14">
        <v>336075</v>
      </c>
      <c r="E5" s="14">
        <v>295449</v>
      </c>
      <c r="F5" s="14">
        <v>767789</v>
      </c>
      <c r="G5" s="14">
        <v>381327</v>
      </c>
      <c r="H5" s="14">
        <v>531710</v>
      </c>
      <c r="I5" s="14">
        <v>61652</v>
      </c>
      <c r="J5" s="313">
        <v>356289</v>
      </c>
      <c r="K5" s="200">
        <f>SUM(C5:J5)</f>
        <v>3529826</v>
      </c>
    </row>
    <row r="6" spans="1:12" ht="15" customHeight="1">
      <c r="A6" s="7" t="s">
        <v>10</v>
      </c>
      <c r="B6" s="216">
        <v>15</v>
      </c>
      <c r="C6" s="14">
        <v>241663</v>
      </c>
      <c r="D6" s="14">
        <v>54175</v>
      </c>
      <c r="E6" s="14">
        <v>18260</v>
      </c>
      <c r="F6" s="14">
        <v>16772</v>
      </c>
      <c r="G6" s="14">
        <v>66424</v>
      </c>
      <c r="H6" s="14">
        <v>87456</v>
      </c>
      <c r="I6" s="14">
        <v>9011</v>
      </c>
      <c r="J6" s="313">
        <v>190574</v>
      </c>
      <c r="K6" s="200">
        <f>SUM(C6:J6)</f>
        <v>684335</v>
      </c>
      <c r="L6" s="249"/>
    </row>
    <row r="7" spans="1:11" ht="15" customHeight="1">
      <c r="A7" s="7" t="s">
        <v>9</v>
      </c>
      <c r="B7" s="216" t="s">
        <v>11</v>
      </c>
      <c r="C7" s="14">
        <v>1041198</v>
      </c>
      <c r="D7" s="14">
        <v>390250</v>
      </c>
      <c r="E7" s="14">
        <f>SUM(E5:E6)</f>
        <v>313709</v>
      </c>
      <c r="F7" s="14">
        <v>784561</v>
      </c>
      <c r="G7" s="14">
        <v>447751</v>
      </c>
      <c r="H7" s="14">
        <f>SUM(H5:H6)</f>
        <v>619166</v>
      </c>
      <c r="I7" s="14">
        <f>SUM(I5:I6)</f>
        <v>70663</v>
      </c>
      <c r="J7" s="313">
        <f>SUM(J5:J6)</f>
        <v>546863</v>
      </c>
      <c r="K7" s="200">
        <f>SUM(C7:J7)</f>
        <v>4214161</v>
      </c>
    </row>
    <row r="8" spans="1:12" ht="15" customHeight="1">
      <c r="A8" s="7"/>
      <c r="B8" s="217"/>
      <c r="C8" s="309"/>
      <c r="D8" s="18"/>
      <c r="E8" s="309"/>
      <c r="F8" s="22"/>
      <c r="G8" s="18"/>
      <c r="H8" s="22"/>
      <c r="I8" s="18"/>
      <c r="J8" s="345"/>
      <c r="K8" s="198"/>
      <c r="L8" s="249"/>
    </row>
    <row r="9" spans="1:11" ht="15" customHeight="1">
      <c r="A9" s="2" t="s">
        <v>138</v>
      </c>
      <c r="B9" s="217"/>
      <c r="C9" s="310"/>
      <c r="D9" s="16"/>
      <c r="E9" s="310"/>
      <c r="F9" s="47"/>
      <c r="G9" s="16"/>
      <c r="H9" s="47"/>
      <c r="I9" s="16"/>
      <c r="J9" s="346"/>
      <c r="K9" s="198"/>
    </row>
    <row r="10" spans="1:11" ht="15" customHeight="1">
      <c r="A10" s="2" t="s">
        <v>139</v>
      </c>
      <c r="B10" s="217"/>
      <c r="C10" s="310"/>
      <c r="D10" s="16"/>
      <c r="E10" s="310"/>
      <c r="F10" s="47"/>
      <c r="G10" s="16"/>
      <c r="H10" s="47"/>
      <c r="I10" s="16"/>
      <c r="J10" s="346"/>
      <c r="K10" s="198"/>
    </row>
    <row r="11" spans="1:11" ht="15" customHeight="1">
      <c r="A11" s="7" t="s">
        <v>171</v>
      </c>
      <c r="B11" s="217" t="s">
        <v>140</v>
      </c>
      <c r="C11" s="311">
        <v>1771101</v>
      </c>
      <c r="D11" s="296">
        <v>891175</v>
      </c>
      <c r="E11" s="311">
        <v>419894</v>
      </c>
      <c r="F11" s="311">
        <v>443937</v>
      </c>
      <c r="G11" s="349" t="s">
        <v>90</v>
      </c>
      <c r="H11" s="311">
        <v>517710</v>
      </c>
      <c r="I11" s="311">
        <v>97607</v>
      </c>
      <c r="J11" s="315">
        <v>791813</v>
      </c>
      <c r="K11" s="198"/>
    </row>
    <row r="12" spans="1:11" ht="15" customHeight="1">
      <c r="A12" s="7" t="s">
        <v>142</v>
      </c>
      <c r="B12" s="217"/>
      <c r="C12" s="314"/>
      <c r="D12" s="16"/>
      <c r="E12" s="314"/>
      <c r="F12" s="314"/>
      <c r="G12" s="27"/>
      <c r="H12" s="314"/>
      <c r="I12" s="314"/>
      <c r="J12" s="316"/>
      <c r="K12" s="198"/>
    </row>
    <row r="13" spans="1:12" ht="15" customHeight="1">
      <c r="A13" s="7" t="s">
        <v>210</v>
      </c>
      <c r="B13" s="217" t="s">
        <v>141</v>
      </c>
      <c r="C13" s="349" t="s">
        <v>90</v>
      </c>
      <c r="D13" s="14">
        <v>8497951</v>
      </c>
      <c r="E13" s="311">
        <v>1382725</v>
      </c>
      <c r="F13" s="311">
        <v>1108552</v>
      </c>
      <c r="G13" s="349" t="s">
        <v>90</v>
      </c>
      <c r="H13" s="311">
        <v>1477902</v>
      </c>
      <c r="I13" s="311">
        <v>206255</v>
      </c>
      <c r="J13" s="315">
        <v>6440234</v>
      </c>
      <c r="K13" s="198"/>
      <c r="L13" s="17"/>
    </row>
    <row r="14" spans="1:12" ht="15" customHeight="1">
      <c r="A14" s="7" t="s">
        <v>228</v>
      </c>
      <c r="B14" s="217" t="s">
        <v>143</v>
      </c>
      <c r="C14" s="349" t="s">
        <v>90</v>
      </c>
      <c r="D14" s="14">
        <v>1329291</v>
      </c>
      <c r="E14" s="311">
        <v>785662</v>
      </c>
      <c r="F14" s="311">
        <v>1296224</v>
      </c>
      <c r="G14" s="349" t="s">
        <v>90</v>
      </c>
      <c r="H14" s="311">
        <v>934984</v>
      </c>
      <c r="I14" s="311">
        <v>215674</v>
      </c>
      <c r="J14" s="315">
        <v>1945181</v>
      </c>
      <c r="K14" s="201">
        <f>SUM(C14:J14)</f>
        <v>6507016</v>
      </c>
      <c r="L14" s="17"/>
    </row>
    <row r="15" spans="1:11" ht="15" customHeight="1">
      <c r="A15" s="7"/>
      <c r="B15" s="216"/>
      <c r="C15" s="22"/>
      <c r="D15" s="21"/>
      <c r="E15" s="22"/>
      <c r="F15" s="22"/>
      <c r="G15" s="21"/>
      <c r="H15" s="22"/>
      <c r="I15" s="21"/>
      <c r="J15" s="345"/>
      <c r="K15" s="198"/>
    </row>
    <row r="16" spans="1:11" ht="15" customHeight="1">
      <c r="A16" s="2" t="s">
        <v>208</v>
      </c>
      <c r="B16" s="216"/>
      <c r="C16" s="22"/>
      <c r="D16" s="21"/>
      <c r="E16" s="22"/>
      <c r="F16" s="22"/>
      <c r="G16" s="21"/>
      <c r="H16" s="22"/>
      <c r="I16" s="21"/>
      <c r="J16" s="345"/>
      <c r="K16" s="198"/>
    </row>
    <row r="17" spans="1:11" ht="15" customHeight="1">
      <c r="A17" s="7" t="s">
        <v>44</v>
      </c>
      <c r="B17" s="216">
        <v>16</v>
      </c>
      <c r="C17" s="296">
        <v>5513</v>
      </c>
      <c r="D17" s="296">
        <v>765</v>
      </c>
      <c r="E17" s="296">
        <v>1246</v>
      </c>
      <c r="F17" s="296">
        <v>4365</v>
      </c>
      <c r="G17" s="296">
        <v>2017</v>
      </c>
      <c r="H17" s="296">
        <v>2476</v>
      </c>
      <c r="I17" s="296">
        <v>721</v>
      </c>
      <c r="J17" s="304">
        <v>2586</v>
      </c>
      <c r="K17" s="198"/>
    </row>
    <row r="18" spans="1:11" ht="15" customHeight="1">
      <c r="A18" s="7" t="s">
        <v>134</v>
      </c>
      <c r="B18" s="216"/>
      <c r="C18" s="22"/>
      <c r="D18" s="21"/>
      <c r="E18" s="22"/>
      <c r="F18" s="22"/>
      <c r="G18" s="296"/>
      <c r="H18" s="22"/>
      <c r="I18" s="21"/>
      <c r="J18" s="345"/>
      <c r="K18" s="198"/>
    </row>
    <row r="19" spans="1:11" ht="15" customHeight="1">
      <c r="A19" s="7" t="s">
        <v>135</v>
      </c>
      <c r="B19" s="216">
        <v>17</v>
      </c>
      <c r="C19" s="19">
        <v>11476</v>
      </c>
      <c r="D19" s="19">
        <v>888</v>
      </c>
      <c r="E19" s="19">
        <v>1305</v>
      </c>
      <c r="F19" s="19">
        <v>3819</v>
      </c>
      <c r="G19" s="19">
        <v>1364</v>
      </c>
      <c r="H19" s="19">
        <v>2771</v>
      </c>
      <c r="I19" s="19">
        <v>992</v>
      </c>
      <c r="J19" s="317">
        <v>5314</v>
      </c>
      <c r="K19" s="198"/>
    </row>
    <row r="20" spans="1:11" ht="15" customHeight="1">
      <c r="A20" s="7" t="s">
        <v>47</v>
      </c>
      <c r="B20" s="216">
        <v>18</v>
      </c>
      <c r="C20" s="19">
        <v>16989</v>
      </c>
      <c r="D20" s="19">
        <v>1653</v>
      </c>
      <c r="E20" s="19">
        <v>2551</v>
      </c>
      <c r="F20" s="19">
        <v>8184</v>
      </c>
      <c r="G20" s="19">
        <v>3381</v>
      </c>
      <c r="H20" s="19">
        <f>SUM(H17:H19)</f>
        <v>5247</v>
      </c>
      <c r="I20" s="19">
        <f>SUM(I17+I19)</f>
        <v>1713</v>
      </c>
      <c r="J20" s="317">
        <f>SUM(J17:J19)</f>
        <v>7900</v>
      </c>
      <c r="K20" s="198"/>
    </row>
    <row r="21" spans="1:11" ht="15" customHeight="1">
      <c r="A21" s="7" t="s">
        <v>46</v>
      </c>
      <c r="B21" s="216"/>
      <c r="C21" s="22"/>
      <c r="D21" s="16"/>
      <c r="E21" s="22"/>
      <c r="F21" s="22"/>
      <c r="G21" s="16"/>
      <c r="H21" s="22"/>
      <c r="I21" s="16"/>
      <c r="J21" s="345"/>
      <c r="K21" s="198"/>
    </row>
    <row r="22" spans="1:11" ht="15" customHeight="1">
      <c r="A22" s="7" t="s">
        <v>167</v>
      </c>
      <c r="B22" s="216">
        <v>19</v>
      </c>
      <c r="C22" s="296">
        <v>3241</v>
      </c>
      <c r="D22" s="296">
        <v>456</v>
      </c>
      <c r="E22" s="296">
        <v>1606</v>
      </c>
      <c r="F22" s="296">
        <v>1941</v>
      </c>
      <c r="G22" s="296">
        <v>3185</v>
      </c>
      <c r="H22" s="296">
        <v>2463</v>
      </c>
      <c r="I22" s="296">
        <v>396</v>
      </c>
      <c r="J22" s="304">
        <v>3356</v>
      </c>
      <c r="K22" s="198"/>
    </row>
    <row r="23" spans="1:11" ht="15" customHeight="1">
      <c r="A23" s="7" t="s">
        <v>134</v>
      </c>
      <c r="B23" s="216"/>
      <c r="C23" s="22"/>
      <c r="D23" s="16"/>
      <c r="E23" s="22"/>
      <c r="F23" s="22"/>
      <c r="G23" s="296"/>
      <c r="H23" s="22"/>
      <c r="I23" s="16"/>
      <c r="J23" s="345"/>
      <c r="K23" s="198"/>
    </row>
    <row r="24" spans="1:11" ht="15" customHeight="1">
      <c r="A24" s="7" t="s">
        <v>136</v>
      </c>
      <c r="B24" s="216">
        <v>20</v>
      </c>
      <c r="C24" s="296">
        <v>5060</v>
      </c>
      <c r="D24" s="296">
        <v>2616</v>
      </c>
      <c r="E24" s="296">
        <v>2717</v>
      </c>
      <c r="F24" s="296">
        <v>3135</v>
      </c>
      <c r="G24" s="296">
        <v>2955</v>
      </c>
      <c r="H24" s="296">
        <v>4201</v>
      </c>
      <c r="I24" s="296">
        <v>660</v>
      </c>
      <c r="J24" s="304">
        <v>4838</v>
      </c>
      <c r="K24" s="198"/>
    </row>
    <row r="25" spans="1:11" ht="15" customHeight="1">
      <c r="A25" s="7" t="s">
        <v>48</v>
      </c>
      <c r="B25" s="216">
        <v>21</v>
      </c>
      <c r="C25" s="296">
        <v>8301</v>
      </c>
      <c r="D25" s="296">
        <v>3072</v>
      </c>
      <c r="E25" s="296">
        <v>4323</v>
      </c>
      <c r="F25" s="296">
        <v>5076</v>
      </c>
      <c r="G25" s="296">
        <v>6140</v>
      </c>
      <c r="H25" s="296">
        <f>SUM(H22:H24)</f>
        <v>6664</v>
      </c>
      <c r="I25" s="296">
        <f>SUM(I22+I24)</f>
        <v>1056</v>
      </c>
      <c r="J25" s="304">
        <v>8194</v>
      </c>
      <c r="K25" s="200">
        <f>SUM(C25:J25)</f>
        <v>42826</v>
      </c>
    </row>
    <row r="26" spans="1:11" ht="15" customHeight="1">
      <c r="A26" s="7"/>
      <c r="B26" s="215"/>
      <c r="C26" s="22"/>
      <c r="D26" s="16"/>
      <c r="E26" s="22"/>
      <c r="F26" s="253"/>
      <c r="G26" s="296"/>
      <c r="H26" s="253"/>
      <c r="I26" s="16"/>
      <c r="J26" s="345"/>
      <c r="K26" s="198"/>
    </row>
    <row r="27" spans="1:11" ht="15" customHeight="1">
      <c r="A27" s="2" t="s">
        <v>49</v>
      </c>
      <c r="B27" s="216"/>
      <c r="C27" s="22"/>
      <c r="D27" s="16"/>
      <c r="E27" s="22"/>
      <c r="F27" s="253"/>
      <c r="G27" s="296"/>
      <c r="H27" s="253"/>
      <c r="I27" s="16"/>
      <c r="J27" s="345"/>
      <c r="K27" s="198"/>
    </row>
    <row r="28" spans="1:11" ht="15" customHeight="1">
      <c r="A28" s="7" t="s">
        <v>50</v>
      </c>
      <c r="B28" s="216" t="s">
        <v>52</v>
      </c>
      <c r="C28" s="296">
        <v>1501</v>
      </c>
      <c r="D28" s="296">
        <v>586</v>
      </c>
      <c r="E28" s="296">
        <v>840</v>
      </c>
      <c r="F28" s="296">
        <v>703</v>
      </c>
      <c r="G28" s="296">
        <v>436</v>
      </c>
      <c r="H28" s="296">
        <v>576</v>
      </c>
      <c r="I28" s="296">
        <v>181</v>
      </c>
      <c r="J28" s="304">
        <v>966</v>
      </c>
      <c r="K28" s="202"/>
    </row>
    <row r="29" spans="1:13" ht="15" customHeight="1">
      <c r="A29" s="13" t="s">
        <v>51</v>
      </c>
      <c r="B29" s="216" t="s">
        <v>53</v>
      </c>
      <c r="C29" s="296">
        <v>20572</v>
      </c>
      <c r="D29" s="296">
        <v>8574</v>
      </c>
      <c r="E29" s="296">
        <v>12031</v>
      </c>
      <c r="F29" s="296">
        <v>10577</v>
      </c>
      <c r="G29" s="296">
        <v>8173</v>
      </c>
      <c r="H29" s="296">
        <v>10146</v>
      </c>
      <c r="I29" s="296">
        <v>2588</v>
      </c>
      <c r="J29" s="304">
        <v>12854</v>
      </c>
      <c r="K29" s="200">
        <f>SUM(C29:J29)</f>
        <v>85515</v>
      </c>
      <c r="M29" s="249"/>
    </row>
    <row r="30" spans="1:11" ht="15" customHeight="1">
      <c r="A30" s="13"/>
      <c r="B30" s="216"/>
      <c r="C30" s="296"/>
      <c r="D30" s="296"/>
      <c r="E30" s="296"/>
      <c r="F30" s="296"/>
      <c r="G30" s="296"/>
      <c r="H30" s="296"/>
      <c r="I30" s="296"/>
      <c r="J30" s="304"/>
      <c r="K30" s="202"/>
    </row>
    <row r="31" spans="1:11" ht="15" customHeight="1">
      <c r="A31" s="2" t="s">
        <v>55</v>
      </c>
      <c r="B31" s="216" t="s">
        <v>54</v>
      </c>
      <c r="C31" s="296">
        <v>46985</v>
      </c>
      <c r="D31" s="296">
        <v>14198</v>
      </c>
      <c r="E31" s="296">
        <v>18116</v>
      </c>
      <c r="F31" s="296">
        <v>18638</v>
      </c>
      <c r="G31" s="296">
        <v>16798</v>
      </c>
      <c r="H31" s="296">
        <v>38093</v>
      </c>
      <c r="I31" s="296">
        <v>12890</v>
      </c>
      <c r="J31" s="304">
        <v>29110</v>
      </c>
      <c r="K31" s="202"/>
    </row>
    <row r="32" spans="1:11" ht="15" customHeight="1">
      <c r="A32" s="45"/>
      <c r="B32" s="218"/>
      <c r="C32" s="64"/>
      <c r="D32" s="40"/>
      <c r="E32" s="40"/>
      <c r="F32" s="125"/>
      <c r="G32" s="40"/>
      <c r="H32" s="40"/>
      <c r="I32" s="40"/>
      <c r="J32" s="44"/>
      <c r="K32" s="202"/>
    </row>
    <row r="34" ht="15" customHeight="1" hidden="1"/>
    <row r="35" spans="1:11" ht="15" customHeight="1" hidden="1">
      <c r="A35" s="250" t="s">
        <v>94</v>
      </c>
      <c r="B35" s="203"/>
      <c r="C35" s="204">
        <f>C7/'Tbl 5 - Info Resour'!C26</f>
        <v>0.3726935248492059</v>
      </c>
      <c r="D35" s="204">
        <f>D7/'Tbl 5 - Info Resour'!D26</f>
        <v>1.5943929662858918</v>
      </c>
      <c r="E35" s="204">
        <f>E7/'Tbl 5 - Info Resour'!E26</f>
        <v>0.3011530268514812</v>
      </c>
      <c r="F35" s="204">
        <f>F7/'Tbl 5 - Info Resour'!F26</f>
        <v>0.6793629984205714</v>
      </c>
      <c r="G35" s="204">
        <f>G7/'Tbl 5 - Info Resour'!G26</f>
        <v>0.42441416284197137</v>
      </c>
      <c r="H35" s="204">
        <f>H7/'Tbl 5 - Info Resour'!H26</f>
        <v>0.32388156122414286</v>
      </c>
      <c r="I35" s="204">
        <f>I7/'Tbl 5 - Info Resour'!I26</f>
        <v>0.3102234163516711</v>
      </c>
      <c r="J35" s="204">
        <f>J7/'Tbl 5 - Info Resour'!J26</f>
        <v>0.18180648550170547</v>
      </c>
      <c r="K35" s="205"/>
    </row>
    <row r="36" ht="15" customHeight="1" hidden="1"/>
    <row r="37" spans="1:3" ht="15" customHeight="1" hidden="1">
      <c r="A37" s="371" t="s">
        <v>165</v>
      </c>
      <c r="B37" s="372"/>
      <c r="C37" s="372"/>
    </row>
    <row r="38" ht="15" customHeight="1" hidden="1"/>
    <row r="39" ht="15" customHeight="1" hidden="1"/>
  </sheetData>
  <sheetProtection password="C472" sheet="1"/>
  <mergeCells count="1">
    <mergeCell ref="A37:C37"/>
  </mergeCells>
  <printOptions/>
  <pageMargins left="0.7874015748031497" right="0.3937007874015748" top="0.9055118110236221" bottom="0.9055118110236221" header="0" footer="0.5118110236220472"/>
  <pageSetup fitToHeight="1" fitToWidth="1" horizontalDpi="600" verticalDpi="600" orientation="landscape" paperSize="9" scale="82" r:id="rId3"/>
  <colBreaks count="1" manualBreakCount="1">
    <brk id="10" max="65535" man="1"/>
  </colBreaks>
  <ignoredErrors>
    <ignoredError sqref="K5:K6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67"/>
  <sheetViews>
    <sheetView zoomScale="75" zoomScaleNormal="75" zoomScalePageLayoutView="0" workbookViewId="0" topLeftCell="A1">
      <selection activeCell="E17" sqref="E17"/>
    </sheetView>
  </sheetViews>
  <sheetFormatPr defaultColWidth="9.140625" defaultRowHeight="15" customHeight="1"/>
  <cols>
    <col min="1" max="1" width="42.7109375" style="25" customWidth="1"/>
    <col min="2" max="2" width="4.7109375" style="93" customWidth="1"/>
    <col min="3" max="3" width="14.7109375" style="4" customWidth="1"/>
    <col min="4" max="9" width="14.7109375" style="116" customWidth="1"/>
    <col min="10" max="10" width="14.7109375" style="19" customWidth="1"/>
    <col min="11" max="11" width="13.8515625" style="17" hidden="1" customWidth="1"/>
    <col min="12" max="16384" width="9.140625" style="23" customWidth="1"/>
  </cols>
  <sheetData>
    <row r="1" spans="1:10" ht="15" customHeight="1">
      <c r="A1" s="151" t="s">
        <v>152</v>
      </c>
      <c r="B1" s="69"/>
      <c r="C1" s="11"/>
      <c r="D1" s="11"/>
      <c r="E1" s="11"/>
      <c r="F1" s="11"/>
      <c r="G1" s="11"/>
      <c r="H1" s="11"/>
      <c r="I1" s="11"/>
      <c r="J1" s="126"/>
    </row>
    <row r="2" spans="1:11" ht="15" customHeight="1">
      <c r="A2" s="1"/>
      <c r="B2" s="233" t="s">
        <v>0</v>
      </c>
      <c r="C2" s="337" t="s">
        <v>159</v>
      </c>
      <c r="D2" s="335" t="s">
        <v>84</v>
      </c>
      <c r="E2" s="335" t="s">
        <v>154</v>
      </c>
      <c r="F2" s="335" t="s">
        <v>160</v>
      </c>
      <c r="G2" s="335" t="s">
        <v>161</v>
      </c>
      <c r="H2" s="337" t="s">
        <v>158</v>
      </c>
      <c r="I2" s="337" t="s">
        <v>157</v>
      </c>
      <c r="J2" s="336" t="s">
        <v>162</v>
      </c>
      <c r="K2" s="199"/>
    </row>
    <row r="3" spans="1:11" ht="15" customHeight="1">
      <c r="A3" s="234"/>
      <c r="B3" s="235"/>
      <c r="D3" s="4"/>
      <c r="E3" s="4"/>
      <c r="F3" s="4"/>
      <c r="G3" s="4"/>
      <c r="H3" s="4"/>
      <c r="I3" s="4"/>
      <c r="J3" s="6"/>
      <c r="K3" s="199"/>
    </row>
    <row r="4" spans="1:11" ht="15" customHeight="1">
      <c r="A4" s="128" t="s">
        <v>148</v>
      </c>
      <c r="B4" s="52"/>
      <c r="C4" s="3"/>
      <c r="D4" s="114"/>
      <c r="E4" s="4"/>
      <c r="F4" s="4"/>
      <c r="G4" s="4"/>
      <c r="H4" s="4"/>
      <c r="I4" s="4"/>
      <c r="J4" s="6"/>
      <c r="K4" s="199"/>
    </row>
    <row r="5" spans="1:11" ht="15" customHeight="1">
      <c r="A5" s="128" t="s">
        <v>219</v>
      </c>
      <c r="B5" s="52"/>
      <c r="C5" s="3"/>
      <c r="D5" s="4"/>
      <c r="E5" s="4"/>
      <c r="F5" s="4"/>
      <c r="G5" s="4"/>
      <c r="H5" s="4"/>
      <c r="I5" s="4"/>
      <c r="J5" s="6"/>
      <c r="K5" s="199"/>
    </row>
    <row r="6" spans="1:11" ht="15" customHeight="1">
      <c r="A6" s="51" t="s">
        <v>56</v>
      </c>
      <c r="B6" s="52">
        <v>22</v>
      </c>
      <c r="C6" s="319">
        <v>48184</v>
      </c>
      <c r="D6" s="14">
        <v>15342</v>
      </c>
      <c r="E6" s="319">
        <v>11597</v>
      </c>
      <c r="F6" s="33">
        <v>32501</v>
      </c>
      <c r="G6" s="14">
        <v>41821</v>
      </c>
      <c r="H6" s="33">
        <v>19059</v>
      </c>
      <c r="I6" s="14">
        <v>5380</v>
      </c>
      <c r="J6" s="322">
        <v>46501</v>
      </c>
      <c r="K6" s="199"/>
    </row>
    <row r="7" spans="1:11" ht="15" customHeight="1">
      <c r="A7" s="51" t="s">
        <v>57</v>
      </c>
      <c r="B7" s="52">
        <v>24</v>
      </c>
      <c r="C7" s="319">
        <v>22532</v>
      </c>
      <c r="D7" s="14">
        <v>286</v>
      </c>
      <c r="E7" s="319">
        <v>7487</v>
      </c>
      <c r="F7" s="33">
        <v>10235</v>
      </c>
      <c r="G7" s="14">
        <v>464</v>
      </c>
      <c r="H7" s="33">
        <v>10089</v>
      </c>
      <c r="I7" s="14">
        <v>1406</v>
      </c>
      <c r="J7" s="322">
        <v>13201</v>
      </c>
      <c r="K7" s="199"/>
    </row>
    <row r="8" spans="1:11" ht="15" customHeight="1">
      <c r="A8" s="265" t="s">
        <v>199</v>
      </c>
      <c r="B8" s="52">
        <v>25</v>
      </c>
      <c r="C8" s="319">
        <v>2232318</v>
      </c>
      <c r="D8" s="14">
        <v>203626</v>
      </c>
      <c r="E8" s="319">
        <v>858257</v>
      </c>
      <c r="F8" s="33">
        <v>995138</v>
      </c>
      <c r="G8" s="14">
        <v>786697</v>
      </c>
      <c r="H8" s="33">
        <v>1643416</v>
      </c>
      <c r="I8" s="14">
        <v>112342</v>
      </c>
      <c r="J8" s="322">
        <v>2536198</v>
      </c>
      <c r="K8" s="206">
        <f>SUM(C8:J8)</f>
        <v>9367992</v>
      </c>
    </row>
    <row r="9" spans="1:11" ht="15" customHeight="1">
      <c r="A9" s="51"/>
      <c r="B9" s="52"/>
      <c r="C9" s="320"/>
      <c r="D9" s="14"/>
      <c r="E9" s="320"/>
      <c r="F9" s="321"/>
      <c r="G9" s="14"/>
      <c r="H9" s="321"/>
      <c r="I9" s="14"/>
      <c r="J9" s="344"/>
      <c r="K9" s="199"/>
    </row>
    <row r="10" spans="1:11" ht="15" customHeight="1">
      <c r="A10" s="51"/>
      <c r="B10" s="52"/>
      <c r="C10" s="320"/>
      <c r="D10" s="14"/>
      <c r="E10" s="320"/>
      <c r="F10" s="321"/>
      <c r="G10" s="14"/>
      <c r="H10" s="321"/>
      <c r="I10" s="14"/>
      <c r="J10" s="344"/>
      <c r="K10" s="199"/>
    </row>
    <row r="11" spans="1:11" ht="15" customHeight="1">
      <c r="A11" s="128" t="s">
        <v>220</v>
      </c>
      <c r="B11" s="52" t="s">
        <v>12</v>
      </c>
      <c r="C11" s="319"/>
      <c r="D11" s="14"/>
      <c r="E11" s="319"/>
      <c r="F11" s="33"/>
      <c r="G11" s="14"/>
      <c r="H11" s="33"/>
      <c r="I11" s="14"/>
      <c r="J11" s="322"/>
      <c r="K11" s="199"/>
    </row>
    <row r="12" spans="1:11" ht="15" customHeight="1">
      <c r="A12" s="51" t="s">
        <v>56</v>
      </c>
      <c r="B12" s="52">
        <v>26</v>
      </c>
      <c r="C12" s="319" t="s">
        <v>90</v>
      </c>
      <c r="D12" s="14">
        <v>14155</v>
      </c>
      <c r="E12" s="319" t="s">
        <v>90</v>
      </c>
      <c r="F12" s="33">
        <v>18507</v>
      </c>
      <c r="G12" s="14">
        <v>25548</v>
      </c>
      <c r="H12" s="33">
        <v>16926</v>
      </c>
      <c r="I12" s="14">
        <v>4616</v>
      </c>
      <c r="J12" s="322" t="s">
        <v>90</v>
      </c>
      <c r="K12" s="206"/>
    </row>
    <row r="13" spans="1:11" ht="15" customHeight="1">
      <c r="A13" s="51" t="s">
        <v>58</v>
      </c>
      <c r="B13" s="52">
        <v>28</v>
      </c>
      <c r="C13" s="319" t="s">
        <v>90</v>
      </c>
      <c r="D13" s="14">
        <v>209</v>
      </c>
      <c r="E13" s="319" t="s">
        <v>90</v>
      </c>
      <c r="F13" s="33">
        <v>4122</v>
      </c>
      <c r="G13" s="14">
        <v>143</v>
      </c>
      <c r="H13" s="33">
        <v>9740</v>
      </c>
      <c r="I13" s="14">
        <v>1406</v>
      </c>
      <c r="J13" s="322" t="s">
        <v>90</v>
      </c>
      <c r="K13" s="199"/>
    </row>
    <row r="14" spans="1:11" ht="15" customHeight="1">
      <c r="A14" s="51" t="s">
        <v>126</v>
      </c>
      <c r="B14" s="52"/>
      <c r="C14" s="319"/>
      <c r="D14" s="14"/>
      <c r="E14" s="319"/>
      <c r="F14" s="33"/>
      <c r="G14" s="14"/>
      <c r="H14" s="33"/>
      <c r="I14" s="14"/>
      <c r="J14" s="322"/>
      <c r="K14" s="199"/>
    </row>
    <row r="15" spans="1:11" ht="15" customHeight="1">
      <c r="A15" s="51" t="s">
        <v>127</v>
      </c>
      <c r="B15" s="52">
        <v>29</v>
      </c>
      <c r="C15" s="319" t="s">
        <v>90</v>
      </c>
      <c r="D15" s="14">
        <v>177814</v>
      </c>
      <c r="E15" s="319" t="s">
        <v>90</v>
      </c>
      <c r="F15" s="33">
        <v>676521</v>
      </c>
      <c r="G15" s="14">
        <v>624529</v>
      </c>
      <c r="H15" s="33" t="s">
        <v>90</v>
      </c>
      <c r="I15" s="14">
        <v>99786</v>
      </c>
      <c r="J15" s="322" t="s">
        <v>90</v>
      </c>
      <c r="K15" s="199"/>
    </row>
    <row r="16" spans="1:11" ht="15" customHeight="1">
      <c r="A16" s="51"/>
      <c r="B16" s="52"/>
      <c r="C16" s="319"/>
      <c r="D16" s="14"/>
      <c r="E16" s="319"/>
      <c r="F16" s="33"/>
      <c r="G16" s="14"/>
      <c r="H16" s="33"/>
      <c r="I16" s="14"/>
      <c r="J16" s="322"/>
      <c r="K16" s="199"/>
    </row>
    <row r="17" spans="1:11" ht="15" customHeight="1">
      <c r="A17" s="128" t="s">
        <v>221</v>
      </c>
      <c r="B17" s="52"/>
      <c r="C17" s="319"/>
      <c r="D17" s="14"/>
      <c r="E17" s="319"/>
      <c r="F17" s="33"/>
      <c r="G17" s="14"/>
      <c r="H17" s="33"/>
      <c r="I17" s="14"/>
      <c r="J17" s="322"/>
      <c r="K17" s="199"/>
    </row>
    <row r="18" spans="1:11" ht="15" customHeight="1">
      <c r="A18" s="51" t="s">
        <v>56</v>
      </c>
      <c r="B18" s="52" t="s">
        <v>200</v>
      </c>
      <c r="C18" s="319">
        <v>17396</v>
      </c>
      <c r="D18" s="14">
        <v>10569</v>
      </c>
      <c r="E18" s="319">
        <v>59</v>
      </c>
      <c r="F18" s="33">
        <v>103912</v>
      </c>
      <c r="G18" s="14">
        <v>11202</v>
      </c>
      <c r="H18" s="33">
        <v>5117</v>
      </c>
      <c r="I18" s="14">
        <v>396</v>
      </c>
      <c r="J18" s="322">
        <v>2601</v>
      </c>
      <c r="K18" s="174">
        <f>SUM(C18:J18)</f>
        <v>151252</v>
      </c>
    </row>
    <row r="19" spans="1:11" ht="15" customHeight="1">
      <c r="A19" s="51" t="s">
        <v>222</v>
      </c>
      <c r="B19" s="52" t="s">
        <v>201</v>
      </c>
      <c r="C19" s="319">
        <v>312902</v>
      </c>
      <c r="D19" s="14">
        <v>44492</v>
      </c>
      <c r="E19" s="319">
        <v>205</v>
      </c>
      <c r="F19" s="33">
        <v>125557</v>
      </c>
      <c r="G19" s="14">
        <v>234901</v>
      </c>
      <c r="H19" s="33">
        <v>137318</v>
      </c>
      <c r="I19" s="14">
        <v>4878</v>
      </c>
      <c r="J19" s="322">
        <v>274843</v>
      </c>
      <c r="K19" s="174">
        <f>SUM(C19:J19)</f>
        <v>1135096</v>
      </c>
    </row>
    <row r="20" spans="1:11" ht="15" customHeight="1">
      <c r="A20" s="51"/>
      <c r="B20" s="52"/>
      <c r="C20" s="319"/>
      <c r="D20" s="4"/>
      <c r="E20" s="319"/>
      <c r="F20" s="33"/>
      <c r="G20" s="14"/>
      <c r="H20" s="33"/>
      <c r="I20" s="33"/>
      <c r="J20" s="322"/>
      <c r="K20" s="199"/>
    </row>
    <row r="21" spans="1:11" ht="27.75" customHeight="1">
      <c r="A21" s="128" t="s">
        <v>85</v>
      </c>
      <c r="B21" s="52"/>
      <c r="C21" s="319"/>
      <c r="D21" s="14"/>
      <c r="E21" s="319"/>
      <c r="F21" s="33"/>
      <c r="G21" s="14"/>
      <c r="H21" s="33"/>
      <c r="I21" s="14"/>
      <c r="J21" s="322"/>
      <c r="K21" s="199"/>
    </row>
    <row r="22" spans="1:11" ht="15" customHeight="1">
      <c r="A22" s="51" t="s">
        <v>59</v>
      </c>
      <c r="B22" s="52">
        <v>30</v>
      </c>
      <c r="C22" s="319">
        <v>7407</v>
      </c>
      <c r="D22" s="14">
        <v>2948</v>
      </c>
      <c r="E22" s="319">
        <v>2571</v>
      </c>
      <c r="F22" s="4">
        <v>2800</v>
      </c>
      <c r="G22" s="14">
        <v>4106</v>
      </c>
      <c r="H22" s="33">
        <v>915</v>
      </c>
      <c r="I22" s="14">
        <v>1836</v>
      </c>
      <c r="J22" s="322">
        <v>10268</v>
      </c>
      <c r="K22" s="206"/>
    </row>
    <row r="23" spans="1:11" ht="15" customHeight="1">
      <c r="A23" s="51" t="s">
        <v>60</v>
      </c>
      <c r="B23" s="52">
        <v>31</v>
      </c>
      <c r="C23" s="319">
        <v>10813</v>
      </c>
      <c r="D23" s="14">
        <v>3</v>
      </c>
      <c r="E23" s="319">
        <v>20701</v>
      </c>
      <c r="F23" s="33"/>
      <c r="G23" s="14">
        <v>0</v>
      </c>
      <c r="H23" s="33">
        <v>4863</v>
      </c>
      <c r="I23" s="14">
        <v>1005</v>
      </c>
      <c r="J23" s="322">
        <v>1759</v>
      </c>
      <c r="K23" s="199"/>
    </row>
    <row r="24" spans="1:11" ht="15" customHeight="1">
      <c r="A24" s="51" t="s">
        <v>61</v>
      </c>
      <c r="B24" s="52">
        <v>34</v>
      </c>
      <c r="C24" s="319">
        <v>561393</v>
      </c>
      <c r="D24" s="14">
        <v>42773</v>
      </c>
      <c r="E24" s="319">
        <v>183436</v>
      </c>
      <c r="F24" s="33">
        <v>159710</v>
      </c>
      <c r="G24" s="14">
        <v>288347</v>
      </c>
      <c r="H24" s="33">
        <v>268289</v>
      </c>
      <c r="I24" s="14">
        <v>115492</v>
      </c>
      <c r="J24" s="322">
        <v>471742</v>
      </c>
      <c r="K24" s="174">
        <f>SUM(C24:J24)</f>
        <v>2091182</v>
      </c>
    </row>
    <row r="25" spans="1:11" ht="15" customHeight="1">
      <c r="A25" s="232"/>
      <c r="B25" s="57"/>
      <c r="C25" s="319"/>
      <c r="D25" s="14"/>
      <c r="E25" s="319"/>
      <c r="F25" s="323"/>
      <c r="G25" s="14"/>
      <c r="H25" s="323"/>
      <c r="I25" s="14"/>
      <c r="J25" s="322"/>
      <c r="K25" s="174"/>
    </row>
    <row r="26" spans="1:176" s="262" customFormat="1" ht="27.75" customHeight="1">
      <c r="A26" s="128" t="s">
        <v>198</v>
      </c>
      <c r="B26" s="260" t="s">
        <v>155</v>
      </c>
      <c r="C26" s="319">
        <v>2793711</v>
      </c>
      <c r="D26" s="14">
        <v>244764</v>
      </c>
      <c r="E26" s="319">
        <v>1041693</v>
      </c>
      <c r="F26" s="323">
        <v>1154848</v>
      </c>
      <c r="G26" s="14">
        <v>1054986</v>
      </c>
      <c r="H26" s="323">
        <v>1911705</v>
      </c>
      <c r="I26" s="14">
        <v>227781</v>
      </c>
      <c r="J26" s="322">
        <f>J8+J24</f>
        <v>3007940</v>
      </c>
      <c r="K26" s="297">
        <f>SUM(C26:J26)</f>
        <v>11437428</v>
      </c>
      <c r="L26" s="261"/>
      <c r="FM26" s="263"/>
      <c r="FN26" s="263"/>
      <c r="FO26" s="263"/>
      <c r="FP26" s="263"/>
      <c r="FQ26" s="263"/>
      <c r="FR26" s="263"/>
      <c r="FS26" s="263"/>
      <c r="FT26" s="263"/>
    </row>
    <row r="27" spans="1:11" ht="15" customHeight="1">
      <c r="A27" s="232"/>
      <c r="B27" s="57"/>
      <c r="C27" s="319"/>
      <c r="D27" s="14"/>
      <c r="E27" s="319"/>
      <c r="F27" s="323"/>
      <c r="G27" s="14"/>
      <c r="H27" s="323"/>
      <c r="I27" s="14"/>
      <c r="J27" s="322"/>
      <c r="K27" s="174"/>
    </row>
    <row r="28" spans="1:11" s="17" customFormat="1" ht="30" customHeight="1">
      <c r="A28" s="128" t="s">
        <v>116</v>
      </c>
      <c r="B28" s="52" t="s">
        <v>137</v>
      </c>
      <c r="C28" s="319">
        <v>1908.55</v>
      </c>
      <c r="D28" s="14">
        <v>390</v>
      </c>
      <c r="E28" s="319">
        <v>175</v>
      </c>
      <c r="F28" s="323">
        <v>790</v>
      </c>
      <c r="G28" s="14">
        <v>1395</v>
      </c>
      <c r="H28" s="323">
        <v>3713</v>
      </c>
      <c r="I28" s="14">
        <v>5</v>
      </c>
      <c r="J28" s="322">
        <v>8482</v>
      </c>
      <c r="K28" s="174"/>
    </row>
    <row r="29" spans="1:11" s="28" customFormat="1" ht="15" customHeight="1">
      <c r="A29" s="232"/>
      <c r="B29" s="52"/>
      <c r="C29" s="319"/>
      <c r="D29" s="14"/>
      <c r="E29" s="319"/>
      <c r="F29" s="323"/>
      <c r="G29" s="14"/>
      <c r="H29" s="323"/>
      <c r="I29" s="14"/>
      <c r="J29" s="322"/>
      <c r="K29" s="199"/>
    </row>
    <row r="30" spans="1:11" s="28" customFormat="1" ht="15" customHeight="1">
      <c r="A30" s="128" t="s">
        <v>13</v>
      </c>
      <c r="B30" s="52"/>
      <c r="C30" s="319"/>
      <c r="D30" s="14"/>
      <c r="E30" s="319"/>
      <c r="F30" s="33"/>
      <c r="G30" s="14"/>
      <c r="H30" s="33"/>
      <c r="I30" s="14"/>
      <c r="J30" s="322"/>
      <c r="K30" s="199"/>
    </row>
    <row r="31" spans="1:11" s="28" customFormat="1" ht="15" customHeight="1" hidden="1">
      <c r="A31" s="128"/>
      <c r="B31" s="52"/>
      <c r="C31" s="319"/>
      <c r="D31" s="14"/>
      <c r="E31" s="319"/>
      <c r="F31" s="33"/>
      <c r="G31" s="14"/>
      <c r="H31" s="33"/>
      <c r="I31" s="14"/>
      <c r="J31" s="322"/>
      <c r="K31" s="199"/>
    </row>
    <row r="32" spans="1:11" s="16" customFormat="1" ht="15" customHeight="1">
      <c r="A32" s="128" t="s">
        <v>62</v>
      </c>
      <c r="B32" s="53"/>
      <c r="C32" s="319"/>
      <c r="D32" s="14"/>
      <c r="E32" s="319"/>
      <c r="F32" s="33"/>
      <c r="G32" s="14"/>
      <c r="H32" s="33"/>
      <c r="I32" s="14"/>
      <c r="J32" s="322"/>
      <c r="K32" s="199"/>
    </row>
    <row r="33" spans="1:11" s="28" customFormat="1" ht="15" customHeight="1">
      <c r="A33" s="51" t="s">
        <v>73</v>
      </c>
      <c r="B33" s="52" t="s">
        <v>14</v>
      </c>
      <c r="C33" s="319">
        <v>181</v>
      </c>
      <c r="D33" s="14">
        <v>40</v>
      </c>
      <c r="E33" s="319">
        <v>32</v>
      </c>
      <c r="F33" s="323">
        <v>0</v>
      </c>
      <c r="G33" s="14">
        <v>60</v>
      </c>
      <c r="H33" s="323">
        <v>109</v>
      </c>
      <c r="I33" s="14">
        <v>23</v>
      </c>
      <c r="J33" s="322">
        <v>246</v>
      </c>
      <c r="K33" s="199"/>
    </row>
    <row r="34" spans="1:11" s="28" customFormat="1" ht="15" customHeight="1">
      <c r="A34" s="51" t="s">
        <v>64</v>
      </c>
      <c r="B34" s="52" t="s">
        <v>15</v>
      </c>
      <c r="C34" s="319">
        <v>1425</v>
      </c>
      <c r="D34" s="14">
        <v>13</v>
      </c>
      <c r="E34" s="319">
        <v>103</v>
      </c>
      <c r="F34" s="33">
        <v>0</v>
      </c>
      <c r="G34" s="14">
        <v>99</v>
      </c>
      <c r="H34" s="33">
        <v>24</v>
      </c>
      <c r="I34" s="14">
        <v>2464</v>
      </c>
      <c r="J34" s="322">
        <v>4102</v>
      </c>
      <c r="K34" s="199"/>
    </row>
    <row r="35" spans="1:11" s="28" customFormat="1" ht="15" customHeight="1">
      <c r="A35" s="51" t="s">
        <v>128</v>
      </c>
      <c r="B35" s="52"/>
      <c r="C35" s="319"/>
      <c r="D35" s="14"/>
      <c r="E35" s="319"/>
      <c r="F35" s="33"/>
      <c r="G35" s="14"/>
      <c r="H35" s="33"/>
      <c r="I35" s="14"/>
      <c r="J35" s="322"/>
      <c r="K35" s="199"/>
    </row>
    <row r="36" spans="1:11" s="28" customFormat="1" ht="15" customHeight="1">
      <c r="A36" s="51" t="s">
        <v>129</v>
      </c>
      <c r="B36" s="52" t="s">
        <v>39</v>
      </c>
      <c r="C36" s="319">
        <v>256</v>
      </c>
      <c r="D36" s="14">
        <v>31</v>
      </c>
      <c r="E36" s="319">
        <v>22</v>
      </c>
      <c r="F36" s="33">
        <v>259</v>
      </c>
      <c r="G36" s="14">
        <v>617</v>
      </c>
      <c r="H36" s="33">
        <v>533</v>
      </c>
      <c r="I36" s="14">
        <v>1134</v>
      </c>
      <c r="J36" s="322">
        <v>1620</v>
      </c>
      <c r="K36" s="199"/>
    </row>
    <row r="37" spans="1:11" s="28" customFormat="1" ht="15" customHeight="1">
      <c r="A37" s="51" t="s">
        <v>130</v>
      </c>
      <c r="B37" s="52"/>
      <c r="C37" s="319"/>
      <c r="D37" s="14"/>
      <c r="E37" s="319"/>
      <c r="F37" s="33"/>
      <c r="G37" s="14"/>
      <c r="H37" s="33"/>
      <c r="I37" s="14"/>
      <c r="J37" s="322"/>
      <c r="K37" s="199"/>
    </row>
    <row r="38" spans="1:11" s="28" customFormat="1" ht="15" customHeight="1">
      <c r="A38" s="51" t="s">
        <v>131</v>
      </c>
      <c r="B38" s="52" t="s">
        <v>65</v>
      </c>
      <c r="C38" s="319">
        <v>58</v>
      </c>
      <c r="D38" s="14">
        <v>5331</v>
      </c>
      <c r="E38" s="319">
        <v>17000</v>
      </c>
      <c r="F38" s="33">
        <v>0</v>
      </c>
      <c r="G38" s="14">
        <v>4245</v>
      </c>
      <c r="H38" s="33">
        <v>2651</v>
      </c>
      <c r="I38" s="14">
        <v>6353</v>
      </c>
      <c r="J38" s="322">
        <v>0</v>
      </c>
      <c r="K38" s="199"/>
    </row>
    <row r="39" spans="1:11" s="28" customFormat="1" ht="15" customHeight="1">
      <c r="A39" s="51" t="s">
        <v>66</v>
      </c>
      <c r="B39" s="52">
        <v>35</v>
      </c>
      <c r="C39" s="319">
        <v>1920</v>
      </c>
      <c r="D39" s="14">
        <v>5402</v>
      </c>
      <c r="E39" s="319">
        <v>17157</v>
      </c>
      <c r="F39" s="33">
        <v>259</v>
      </c>
      <c r="G39" s="14">
        <v>5021</v>
      </c>
      <c r="H39" s="33">
        <v>3317</v>
      </c>
      <c r="I39" s="14">
        <v>9974</v>
      </c>
      <c r="J39" s="322">
        <f>SUM(J33:J38)</f>
        <v>5968</v>
      </c>
      <c r="K39" s="199"/>
    </row>
    <row r="40" spans="1:11" s="28" customFormat="1" ht="15" customHeight="1" hidden="1">
      <c r="A40" s="51"/>
      <c r="B40" s="52"/>
      <c r="C40" s="319"/>
      <c r="D40" s="14"/>
      <c r="E40" s="319"/>
      <c r="F40" s="33"/>
      <c r="G40" s="14"/>
      <c r="H40" s="33"/>
      <c r="I40" s="14"/>
      <c r="J40" s="322"/>
      <c r="K40" s="199"/>
    </row>
    <row r="41" spans="1:11" s="16" customFormat="1" ht="15" customHeight="1">
      <c r="A41" s="128" t="s">
        <v>67</v>
      </c>
      <c r="B41" s="53"/>
      <c r="C41" s="319"/>
      <c r="D41" s="14"/>
      <c r="E41" s="319"/>
      <c r="F41" s="33"/>
      <c r="G41" s="14"/>
      <c r="H41" s="33"/>
      <c r="I41" s="14"/>
      <c r="J41" s="322"/>
      <c r="K41" s="199"/>
    </row>
    <row r="42" spans="1:11" s="28" customFormat="1" ht="15" customHeight="1">
      <c r="A42" s="51" t="s">
        <v>63</v>
      </c>
      <c r="B42" s="52" t="s">
        <v>68</v>
      </c>
      <c r="C42" s="319">
        <v>270</v>
      </c>
      <c r="D42" s="14">
        <v>13</v>
      </c>
      <c r="E42" s="319">
        <v>215</v>
      </c>
      <c r="F42" s="33">
        <v>0</v>
      </c>
      <c r="G42" s="14">
        <v>431</v>
      </c>
      <c r="H42" s="33">
        <v>44</v>
      </c>
      <c r="I42" s="14">
        <v>42</v>
      </c>
      <c r="J42" s="322">
        <v>75</v>
      </c>
      <c r="K42" s="199"/>
    </row>
    <row r="43" spans="1:11" s="28" customFormat="1" ht="15" customHeight="1">
      <c r="A43" s="51" t="s">
        <v>64</v>
      </c>
      <c r="B43" s="52" t="s">
        <v>69</v>
      </c>
      <c r="C43" s="319">
        <v>0</v>
      </c>
      <c r="D43" s="14">
        <v>0</v>
      </c>
      <c r="E43" s="319">
        <v>167</v>
      </c>
      <c r="F43" s="33">
        <v>0</v>
      </c>
      <c r="G43" s="14">
        <v>6</v>
      </c>
      <c r="H43" s="33">
        <v>0</v>
      </c>
      <c r="I43" s="14">
        <v>0</v>
      </c>
      <c r="J43" s="322">
        <v>5</v>
      </c>
      <c r="K43" s="199"/>
    </row>
    <row r="44" spans="1:11" s="28" customFormat="1" ht="15" customHeight="1">
      <c r="A44" s="51" t="s">
        <v>128</v>
      </c>
      <c r="B44" s="52"/>
      <c r="C44" s="319"/>
      <c r="D44" s="14"/>
      <c r="E44" s="319"/>
      <c r="F44" s="33"/>
      <c r="G44" s="14"/>
      <c r="H44" s="33"/>
      <c r="I44" s="14"/>
      <c r="J44" s="322"/>
      <c r="K44" s="199"/>
    </row>
    <row r="45" spans="1:11" s="28" customFormat="1" ht="15" customHeight="1">
      <c r="A45" s="51" t="s">
        <v>129</v>
      </c>
      <c r="B45" s="52" t="s">
        <v>70</v>
      </c>
      <c r="C45" s="319">
        <v>0</v>
      </c>
      <c r="D45" s="14">
        <v>0</v>
      </c>
      <c r="E45" s="319">
        <v>0</v>
      </c>
      <c r="F45" s="33">
        <v>0</v>
      </c>
      <c r="G45" s="14">
        <v>9</v>
      </c>
      <c r="H45" s="33">
        <v>0</v>
      </c>
      <c r="I45" s="14">
        <v>0</v>
      </c>
      <c r="J45" s="322">
        <v>0</v>
      </c>
      <c r="K45" s="199"/>
    </row>
    <row r="46" spans="1:11" s="28" customFormat="1" ht="15" customHeight="1">
      <c r="A46" s="51" t="s">
        <v>130</v>
      </c>
      <c r="B46" s="52"/>
      <c r="C46" s="319"/>
      <c r="D46" s="14"/>
      <c r="E46" s="319"/>
      <c r="F46" s="33"/>
      <c r="G46" s="14"/>
      <c r="H46" s="33"/>
      <c r="I46" s="14"/>
      <c r="J46" s="322"/>
      <c r="K46" s="199"/>
    </row>
    <row r="47" spans="1:11" s="28" customFormat="1" ht="15" customHeight="1">
      <c r="A47" s="51" t="s">
        <v>131</v>
      </c>
      <c r="B47" s="52" t="s">
        <v>71</v>
      </c>
      <c r="C47" s="319">
        <v>0</v>
      </c>
      <c r="D47" s="14">
        <v>0</v>
      </c>
      <c r="E47" s="319">
        <v>0</v>
      </c>
      <c r="F47" s="33">
        <v>0</v>
      </c>
      <c r="G47" s="14">
        <v>0</v>
      </c>
      <c r="H47" s="33">
        <v>0</v>
      </c>
      <c r="I47" s="14">
        <v>0</v>
      </c>
      <c r="J47" s="322">
        <v>6749</v>
      </c>
      <c r="K47" s="199"/>
    </row>
    <row r="48" spans="1:11" s="28" customFormat="1" ht="18" customHeight="1">
      <c r="A48" s="265" t="s">
        <v>223</v>
      </c>
      <c r="B48" s="52">
        <v>40</v>
      </c>
      <c r="C48" s="319">
        <v>270</v>
      </c>
      <c r="D48" s="14">
        <v>13</v>
      </c>
      <c r="E48" s="319">
        <v>382</v>
      </c>
      <c r="F48" s="33">
        <v>0</v>
      </c>
      <c r="G48" s="14">
        <v>446</v>
      </c>
      <c r="H48" s="33">
        <v>44</v>
      </c>
      <c r="I48" s="14">
        <v>0</v>
      </c>
      <c r="J48" s="322">
        <f>SUM(J42:J47)</f>
        <v>6829</v>
      </c>
      <c r="K48" s="199"/>
    </row>
    <row r="49" spans="1:11" s="28" customFormat="1" ht="15" customHeight="1">
      <c r="A49" s="51"/>
      <c r="B49" s="52"/>
      <c r="C49" s="319"/>
      <c r="D49" s="14"/>
      <c r="E49" s="319"/>
      <c r="F49" s="33"/>
      <c r="G49" s="14"/>
      <c r="H49" s="33"/>
      <c r="I49" s="14"/>
      <c r="J49" s="322"/>
      <c r="K49" s="199"/>
    </row>
    <row r="50" spans="1:11" s="16" customFormat="1" ht="15" customHeight="1">
      <c r="A50" s="128" t="s">
        <v>72</v>
      </c>
      <c r="B50" s="53"/>
      <c r="C50" s="319"/>
      <c r="D50" s="14"/>
      <c r="E50" s="319"/>
      <c r="F50" s="33"/>
      <c r="G50" s="14"/>
      <c r="H50" s="33"/>
      <c r="I50" s="14"/>
      <c r="J50" s="322"/>
      <c r="K50" s="199"/>
    </row>
    <row r="51" spans="1:11" s="28" customFormat="1" ht="15" customHeight="1">
      <c r="A51" s="51" t="s">
        <v>73</v>
      </c>
      <c r="B51" s="52" t="s">
        <v>74</v>
      </c>
      <c r="C51" s="319">
        <v>5408</v>
      </c>
      <c r="D51" s="14">
        <v>2861</v>
      </c>
      <c r="E51" s="319">
        <v>2445</v>
      </c>
      <c r="F51" s="33">
        <v>2563</v>
      </c>
      <c r="G51" s="14">
        <v>3593</v>
      </c>
      <c r="H51" s="33">
        <v>6745</v>
      </c>
      <c r="I51" s="14">
        <v>1836</v>
      </c>
      <c r="J51" s="322">
        <v>7143</v>
      </c>
      <c r="K51" s="199"/>
    </row>
    <row r="52" spans="1:11" s="28" customFormat="1" ht="15" customHeight="1">
      <c r="A52" s="51" t="s">
        <v>64</v>
      </c>
      <c r="B52" s="52" t="s">
        <v>75</v>
      </c>
      <c r="C52" s="319">
        <v>6411</v>
      </c>
      <c r="D52" s="14">
        <v>613</v>
      </c>
      <c r="E52" s="319">
        <v>1684</v>
      </c>
      <c r="F52" s="33">
        <v>1600</v>
      </c>
      <c r="G52" s="14">
        <v>3662</v>
      </c>
      <c r="H52" s="33">
        <v>3272</v>
      </c>
      <c r="I52" s="14">
        <v>12390</v>
      </c>
      <c r="J52" s="322">
        <v>9566</v>
      </c>
      <c r="K52" s="199"/>
    </row>
    <row r="53" spans="1:11" s="28" customFormat="1" ht="15" customHeight="1">
      <c r="A53" s="51" t="s">
        <v>128</v>
      </c>
      <c r="B53" s="52"/>
      <c r="C53" s="319"/>
      <c r="D53" s="14"/>
      <c r="E53" s="319"/>
      <c r="G53" s="14"/>
      <c r="H53" s="33"/>
      <c r="I53" s="14"/>
      <c r="J53" s="322"/>
      <c r="K53" s="199"/>
    </row>
    <row r="54" spans="1:11" s="28" customFormat="1" ht="15" customHeight="1">
      <c r="A54" s="51" t="s">
        <v>129</v>
      </c>
      <c r="B54" s="52" t="s">
        <v>76</v>
      </c>
      <c r="C54" s="319">
        <v>8137</v>
      </c>
      <c r="D54" s="14">
        <v>9488</v>
      </c>
      <c r="E54" s="319">
        <v>6832</v>
      </c>
      <c r="F54" s="33">
        <v>6507</v>
      </c>
      <c r="G54" s="14">
        <v>8770</v>
      </c>
      <c r="H54" s="33">
        <v>4602</v>
      </c>
      <c r="I54" s="14">
        <v>6039</v>
      </c>
      <c r="J54" s="322">
        <v>7777</v>
      </c>
      <c r="K54" s="199"/>
    </row>
    <row r="55" spans="1:11" s="28" customFormat="1" ht="15" customHeight="1">
      <c r="A55" s="51" t="s">
        <v>132</v>
      </c>
      <c r="B55" s="52"/>
      <c r="C55" s="319"/>
      <c r="D55" s="14"/>
      <c r="E55" s="319"/>
      <c r="G55" s="14"/>
      <c r="H55" s="33"/>
      <c r="I55" s="14"/>
      <c r="J55" s="322"/>
      <c r="K55" s="199"/>
    </row>
    <row r="56" spans="1:11" s="28" customFormat="1" ht="15" customHeight="1">
      <c r="A56" s="51" t="s">
        <v>131</v>
      </c>
      <c r="B56" s="52" t="s">
        <v>77</v>
      </c>
      <c r="C56" s="319">
        <v>65127</v>
      </c>
      <c r="D56" s="14">
        <v>71873</v>
      </c>
      <c r="E56" s="319">
        <v>62725</v>
      </c>
      <c r="F56" s="33">
        <v>29583</v>
      </c>
      <c r="G56" s="14">
        <v>107611</v>
      </c>
      <c r="H56" s="33">
        <v>55774</v>
      </c>
      <c r="I56" s="14">
        <v>19547</v>
      </c>
      <c r="J56" s="322">
        <v>56167</v>
      </c>
      <c r="K56" s="199"/>
    </row>
    <row r="57" spans="1:11" s="28" customFormat="1" ht="15" customHeight="1">
      <c r="A57" s="51" t="s">
        <v>87</v>
      </c>
      <c r="B57" s="52">
        <v>41</v>
      </c>
      <c r="C57" s="319">
        <v>85083</v>
      </c>
      <c r="D57" s="14">
        <v>84835</v>
      </c>
      <c r="E57" s="319">
        <v>73686</v>
      </c>
      <c r="F57" s="33">
        <v>40253</v>
      </c>
      <c r="G57" s="14">
        <v>123636</v>
      </c>
      <c r="H57" s="33">
        <v>70393</v>
      </c>
      <c r="I57" s="14">
        <v>39722</v>
      </c>
      <c r="J57" s="322">
        <v>80653</v>
      </c>
      <c r="K57" s="206">
        <f>SUM(C57:J57)</f>
        <v>598261</v>
      </c>
    </row>
    <row r="58" spans="1:11" s="22" customFormat="1" ht="15" customHeight="1">
      <c r="A58" s="129"/>
      <c r="B58" s="54"/>
      <c r="C58" s="11"/>
      <c r="D58" s="11"/>
      <c r="E58" s="11"/>
      <c r="F58" s="11"/>
      <c r="G58" s="11"/>
      <c r="H58" s="11"/>
      <c r="I58" s="11"/>
      <c r="J58" s="26"/>
      <c r="K58" s="199"/>
    </row>
    <row r="59" spans="1:10" s="28" customFormat="1" ht="15" customHeight="1">
      <c r="A59" s="47"/>
      <c r="B59" s="77"/>
      <c r="C59" s="4"/>
      <c r="D59" s="33"/>
      <c r="E59" s="33"/>
      <c r="F59" s="33"/>
      <c r="G59" s="33"/>
      <c r="H59" s="33"/>
      <c r="I59" s="33"/>
      <c r="J59" s="33"/>
    </row>
    <row r="60" spans="1:247" s="17" customFormat="1" ht="15" customHeight="1">
      <c r="A60" s="96" t="s">
        <v>156</v>
      </c>
      <c r="B60" s="25"/>
      <c r="C60" s="115"/>
      <c r="D60" s="115"/>
      <c r="E60" s="115"/>
      <c r="F60" s="115"/>
      <c r="G60" s="115"/>
      <c r="H60" s="115"/>
      <c r="I60" s="115"/>
      <c r="J60" s="24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</row>
    <row r="61" spans="1:247" s="17" customFormat="1" ht="15" customHeight="1">
      <c r="A61" s="96"/>
      <c r="B61" s="25"/>
      <c r="C61" s="115"/>
      <c r="D61" s="115"/>
      <c r="E61" s="115"/>
      <c r="F61" s="115"/>
      <c r="G61" s="115"/>
      <c r="H61" s="115"/>
      <c r="I61" s="115"/>
      <c r="J61" s="24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</row>
    <row r="62" spans="1:11" s="17" customFormat="1" ht="15" customHeight="1" hidden="1">
      <c r="A62" s="207" t="s">
        <v>91</v>
      </c>
      <c r="B62" s="208"/>
      <c r="C62" s="174">
        <f aca="true" t="shared" si="0" ref="C62:J62">C6+C22</f>
        <v>55591</v>
      </c>
      <c r="D62" s="174">
        <f t="shared" si="0"/>
        <v>18290</v>
      </c>
      <c r="E62" s="174">
        <f t="shared" si="0"/>
        <v>14168</v>
      </c>
      <c r="F62" s="174">
        <f t="shared" si="0"/>
        <v>35301</v>
      </c>
      <c r="G62" s="174">
        <f t="shared" si="0"/>
        <v>45927</v>
      </c>
      <c r="H62" s="174">
        <f t="shared" si="0"/>
        <v>19974</v>
      </c>
      <c r="I62" s="174">
        <f t="shared" si="0"/>
        <v>7216</v>
      </c>
      <c r="J62" s="174">
        <f t="shared" si="0"/>
        <v>56769</v>
      </c>
      <c r="K62" s="206">
        <f>SUM(B62:J62)</f>
        <v>253236</v>
      </c>
    </row>
    <row r="63" spans="1:11" s="17" customFormat="1" ht="15" customHeight="1" hidden="1">
      <c r="A63" s="199" t="s">
        <v>92</v>
      </c>
      <c r="B63" s="208"/>
      <c r="C63" s="209">
        <f>C26/'Tbl 7 - Instit. Population'!C27</f>
        <v>80.84122345043116</v>
      </c>
      <c r="D63" s="209">
        <f>D26/'Tbl 7 - Instit. Population'!D27</f>
        <v>12.096071163825055</v>
      </c>
      <c r="E63" s="209">
        <f>E26/'Tbl 7 - Instit. Population'!E27</f>
        <v>95.84955833640043</v>
      </c>
      <c r="F63" s="209">
        <f>F26/'Tbl 7 - Instit. Population'!F27</f>
        <v>53.356496026612454</v>
      </c>
      <c r="G63" s="209">
        <f>G26/'Tbl 7 - Instit. Population'!G27</f>
        <v>55.95555319826032</v>
      </c>
      <c r="H63" s="209">
        <f>H26/'Tbl 7 - Instit. Population'!H27</f>
        <v>113.63639065565</v>
      </c>
      <c r="I63" s="209">
        <f>I26/'Tbl 7 - Instit. Population'!I27</f>
        <v>71.47191716347662</v>
      </c>
      <c r="J63" s="209">
        <f>J26/'Tbl 7 - Instit. Population'!J27</f>
        <v>146.91511184917456</v>
      </c>
      <c r="K63" s="210">
        <f>K26/('Tbl 7 - Instit. Population'!K27)</f>
        <v>77.99504920112109</v>
      </c>
    </row>
    <row r="64" spans="2:11" s="17" customFormat="1" ht="15" customHeight="1" hidden="1">
      <c r="B64" s="93"/>
      <c r="C64" s="4"/>
      <c r="D64" s="4"/>
      <c r="E64" s="4"/>
      <c r="F64" s="4"/>
      <c r="G64" s="4"/>
      <c r="H64" s="4"/>
      <c r="I64" s="4"/>
      <c r="J64" s="19"/>
      <c r="K64" s="20"/>
    </row>
    <row r="65" spans="1:12" ht="15" customHeight="1" hidden="1">
      <c r="A65" s="373" t="s">
        <v>165</v>
      </c>
      <c r="B65" s="374"/>
      <c r="C65" s="374"/>
      <c r="L65" s="17"/>
    </row>
    <row r="66" ht="15" customHeight="1" hidden="1">
      <c r="L66" s="17"/>
    </row>
    <row r="67" spans="1:11" s="291" customFormat="1" ht="15" customHeight="1">
      <c r="A67" s="292" t="s">
        <v>224</v>
      </c>
      <c r="B67" s="288"/>
      <c r="C67" s="117"/>
      <c r="D67" s="289"/>
      <c r="E67" s="289"/>
      <c r="F67" s="289"/>
      <c r="G67" s="289"/>
      <c r="H67" s="289"/>
      <c r="I67" s="289"/>
      <c r="J67" s="290"/>
      <c r="K67" s="79"/>
    </row>
  </sheetData>
  <sheetProtection password="C472" sheet="1"/>
  <mergeCells count="1">
    <mergeCell ref="A65:C65"/>
  </mergeCells>
  <printOptions/>
  <pageMargins left="0.7874015748031497" right="0.3937007874015748" top="0.9055118110236221" bottom="0.9055118110236221" header="0" footer="0.5118110236220472"/>
  <pageSetup fitToHeight="1" fitToWidth="1" horizontalDpi="600" verticalDpi="600" orientation="landscape" paperSize="9" scale="52" r:id="rId3"/>
  <colBreaks count="1" manualBreakCount="1">
    <brk id="10" max="65535" man="1"/>
  </colBreaks>
  <ignoredErrors>
    <ignoredError sqref="K8 K24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75" zoomScaleNormal="75" zoomScaleSheetLayoutView="75" zoomScalePageLayoutView="0" workbookViewId="0" topLeftCell="A1">
      <selection activeCell="H24" sqref="H24"/>
    </sheetView>
  </sheetViews>
  <sheetFormatPr defaultColWidth="14.421875" defaultRowHeight="15" customHeight="1"/>
  <cols>
    <col min="1" max="1" width="43.7109375" style="22" customWidth="1"/>
    <col min="2" max="2" width="4.8515625" style="93" customWidth="1"/>
    <col min="3" max="9" width="14.7109375" style="33" customWidth="1"/>
    <col min="10" max="10" width="14.8515625" style="33" customWidth="1"/>
    <col min="11" max="11" width="14.8515625" style="118" hidden="1" customWidth="1"/>
    <col min="12" max="12" width="14.8515625" style="22" hidden="1" customWidth="1"/>
    <col min="13" max="16384" width="14.421875" style="22" customWidth="1"/>
  </cols>
  <sheetData>
    <row r="1" spans="1:11" ht="15" customHeight="1">
      <c r="A1" s="60" t="s">
        <v>196</v>
      </c>
      <c r="B1" s="55"/>
      <c r="C1" s="4"/>
      <c r="D1" s="4"/>
      <c r="E1" s="4"/>
      <c r="F1" s="4"/>
      <c r="G1" s="4"/>
      <c r="H1" s="4"/>
      <c r="I1" s="4"/>
      <c r="J1" s="4"/>
      <c r="K1" s="22"/>
    </row>
    <row r="2" spans="1:12" ht="15" customHeight="1">
      <c r="A2" s="1"/>
      <c r="B2" s="61" t="s">
        <v>0</v>
      </c>
      <c r="C2" s="335" t="s">
        <v>159</v>
      </c>
      <c r="D2" s="335" t="s">
        <v>84</v>
      </c>
      <c r="E2" s="335" t="s">
        <v>154</v>
      </c>
      <c r="F2" s="335" t="s">
        <v>160</v>
      </c>
      <c r="G2" s="335" t="s">
        <v>161</v>
      </c>
      <c r="H2" s="335" t="s">
        <v>158</v>
      </c>
      <c r="I2" s="335" t="s">
        <v>157</v>
      </c>
      <c r="J2" s="335" t="s">
        <v>162</v>
      </c>
      <c r="K2" s="352"/>
      <c r="L2" s="211"/>
    </row>
    <row r="3" spans="1:13" s="16" customFormat="1" ht="15" customHeight="1">
      <c r="A3" s="2"/>
      <c r="B3" s="53"/>
      <c r="C3" s="99" t="s">
        <v>78</v>
      </c>
      <c r="D3" s="99" t="s">
        <v>78</v>
      </c>
      <c r="E3" s="99" t="s">
        <v>78</v>
      </c>
      <c r="F3" s="99" t="s">
        <v>78</v>
      </c>
      <c r="G3" s="99" t="s">
        <v>78</v>
      </c>
      <c r="H3" s="99" t="s">
        <v>78</v>
      </c>
      <c r="I3" s="99" t="s">
        <v>78</v>
      </c>
      <c r="J3" s="99" t="s">
        <v>78</v>
      </c>
      <c r="K3" s="353"/>
      <c r="L3" s="211"/>
      <c r="M3" s="340"/>
    </row>
    <row r="4" spans="1:13" ht="15" customHeight="1">
      <c r="A4" s="34" t="s">
        <v>16</v>
      </c>
      <c r="B4" s="52"/>
      <c r="C4" s="3"/>
      <c r="D4" s="4"/>
      <c r="E4" s="4"/>
      <c r="F4" s="4"/>
      <c r="G4" s="4"/>
      <c r="H4" s="4"/>
      <c r="I4" s="4"/>
      <c r="J4" s="4"/>
      <c r="K4" s="352"/>
      <c r="L4" s="211"/>
      <c r="M4" s="341"/>
    </row>
    <row r="5" spans="1:13" ht="15" customHeight="1">
      <c r="A5" s="7" t="s">
        <v>180</v>
      </c>
      <c r="B5" s="52">
        <v>44</v>
      </c>
      <c r="C5" s="14">
        <v>3735369</v>
      </c>
      <c r="D5" s="14">
        <v>1472606</v>
      </c>
      <c r="E5" s="14">
        <v>742476</v>
      </c>
      <c r="F5" s="14">
        <v>2257859</v>
      </c>
      <c r="G5" s="14">
        <v>3151938</v>
      </c>
      <c r="H5" s="14">
        <v>1085000</v>
      </c>
      <c r="I5" s="14">
        <v>343763</v>
      </c>
      <c r="J5" s="14">
        <v>2331319</v>
      </c>
      <c r="K5" s="354">
        <f>SUM(C5:J5)</f>
        <v>15120330</v>
      </c>
      <c r="L5" s="211">
        <f>K5/K7</f>
        <v>0.24213116695935755</v>
      </c>
      <c r="M5" s="341"/>
    </row>
    <row r="6" spans="1:13" ht="15" customHeight="1">
      <c r="A6" s="35" t="s">
        <v>17</v>
      </c>
      <c r="B6" s="52">
        <v>45</v>
      </c>
      <c r="C6" s="14">
        <v>13841796</v>
      </c>
      <c r="D6" s="14">
        <v>4801137</v>
      </c>
      <c r="E6" s="14">
        <v>3382108</v>
      </c>
      <c r="F6" s="14">
        <v>4662250.52</v>
      </c>
      <c r="G6" s="14">
        <v>4833746</v>
      </c>
      <c r="H6" s="14">
        <v>5527895</v>
      </c>
      <c r="I6" s="14">
        <v>1149664</v>
      </c>
      <c r="J6" s="14">
        <v>9127929</v>
      </c>
      <c r="K6" s="354">
        <f>C6+D6+E6+F6+G6+H6+I6+J6</f>
        <v>47326525.519999996</v>
      </c>
      <c r="L6" s="211">
        <f>K6/K7</f>
        <v>0.7578688330406423</v>
      </c>
      <c r="M6" s="341"/>
    </row>
    <row r="7" spans="1:13" ht="15" customHeight="1">
      <c r="A7" s="36" t="s">
        <v>45</v>
      </c>
      <c r="B7" s="52">
        <v>47</v>
      </c>
      <c r="C7" s="14">
        <f>SUM(C5:C6)</f>
        <v>17577165</v>
      </c>
      <c r="D7" s="14">
        <v>6273743</v>
      </c>
      <c r="E7" s="14">
        <v>4124584</v>
      </c>
      <c r="F7" s="14">
        <v>6920109.5200000005</v>
      </c>
      <c r="G7" s="14">
        <v>7985684</v>
      </c>
      <c r="H7" s="14">
        <v>6612895</v>
      </c>
      <c r="I7" s="14">
        <f>SUM(I5:I6)</f>
        <v>1493427</v>
      </c>
      <c r="J7" s="14">
        <f>SUM(J5:J6)</f>
        <v>11459248</v>
      </c>
      <c r="K7" s="354">
        <f>SUM(C7:J7)</f>
        <v>62446855.52</v>
      </c>
      <c r="L7" s="211"/>
      <c r="M7" s="341"/>
    </row>
    <row r="8" spans="1:13" ht="15" customHeight="1">
      <c r="A8" s="36"/>
      <c r="B8" s="52"/>
      <c r="C8" s="118"/>
      <c r="D8" s="324"/>
      <c r="E8" s="118"/>
      <c r="F8" s="14"/>
      <c r="G8" s="14"/>
      <c r="H8" s="118"/>
      <c r="I8" s="347"/>
      <c r="J8" s="118"/>
      <c r="K8" s="352"/>
      <c r="L8" s="211"/>
      <c r="M8" s="341"/>
    </row>
    <row r="9" spans="1:13" ht="15" customHeight="1">
      <c r="A9" s="34" t="s">
        <v>79</v>
      </c>
      <c r="B9" s="52" t="s">
        <v>12</v>
      </c>
      <c r="C9" s="325"/>
      <c r="D9" s="15"/>
      <c r="E9" s="325"/>
      <c r="F9" s="14"/>
      <c r="G9" s="14"/>
      <c r="H9" s="325"/>
      <c r="I9" s="347"/>
      <c r="J9" s="325"/>
      <c r="K9" s="352"/>
      <c r="L9" s="211"/>
      <c r="M9" s="341"/>
    </row>
    <row r="10" spans="1:13" s="30" customFormat="1" ht="15" customHeight="1">
      <c r="A10" s="37" t="s">
        <v>225</v>
      </c>
      <c r="B10" s="56" t="s">
        <v>18</v>
      </c>
      <c r="C10" s="124">
        <v>84911</v>
      </c>
      <c r="D10" s="124">
        <v>0</v>
      </c>
      <c r="E10" s="124">
        <v>818</v>
      </c>
      <c r="F10" s="124">
        <v>0</v>
      </c>
      <c r="G10" s="124"/>
      <c r="H10" s="124">
        <v>11416</v>
      </c>
      <c r="I10" s="124">
        <v>0</v>
      </c>
      <c r="J10" s="124">
        <v>62228</v>
      </c>
      <c r="K10" s="355"/>
      <c r="L10" s="211"/>
      <c r="M10" s="342"/>
    </row>
    <row r="11" spans="1:13" s="30" customFormat="1" ht="15" customHeight="1">
      <c r="A11" s="37" t="s">
        <v>19</v>
      </c>
      <c r="B11" s="56" t="s">
        <v>20</v>
      </c>
      <c r="C11" s="328">
        <v>0</v>
      </c>
      <c r="D11" s="124">
        <v>0</v>
      </c>
      <c r="E11" s="328">
        <v>22590</v>
      </c>
      <c r="F11" s="124">
        <v>6721.3</v>
      </c>
      <c r="G11" s="124">
        <v>20856</v>
      </c>
      <c r="H11" s="123">
        <v>0</v>
      </c>
      <c r="I11" s="348">
        <v>15848</v>
      </c>
      <c r="J11" s="123">
        <v>0</v>
      </c>
      <c r="K11" s="355"/>
      <c r="L11" s="211"/>
      <c r="M11" s="342"/>
    </row>
    <row r="12" spans="1:13" ht="15" customHeight="1">
      <c r="A12" s="35" t="s">
        <v>21</v>
      </c>
      <c r="B12" s="52">
        <v>48</v>
      </c>
      <c r="C12" s="328">
        <v>84911</v>
      </c>
      <c r="D12" s="124">
        <v>12114</v>
      </c>
      <c r="E12" s="328">
        <v>23408</v>
      </c>
      <c r="F12" s="124">
        <v>6721.3</v>
      </c>
      <c r="G12" s="124">
        <v>20856</v>
      </c>
      <c r="H12" s="123">
        <v>11416</v>
      </c>
      <c r="I12" s="348">
        <v>15848</v>
      </c>
      <c r="J12" s="123">
        <f>SUM(J10:J11)</f>
        <v>62228</v>
      </c>
      <c r="K12" s="352"/>
      <c r="L12" s="211"/>
      <c r="M12" s="341"/>
    </row>
    <row r="13" spans="1:13" ht="15" customHeight="1">
      <c r="A13" s="36"/>
      <c r="B13" s="52"/>
      <c r="C13" s="328"/>
      <c r="D13" s="124"/>
      <c r="E13" s="328"/>
      <c r="F13" s="124"/>
      <c r="G13" s="124"/>
      <c r="H13" s="123"/>
      <c r="I13" s="348"/>
      <c r="J13" s="123"/>
      <c r="K13" s="352"/>
      <c r="L13" s="211"/>
      <c r="M13" s="341"/>
    </row>
    <row r="14" spans="1:13" ht="15" customHeight="1">
      <c r="A14" s="2" t="s">
        <v>80</v>
      </c>
      <c r="B14" s="52">
        <v>49</v>
      </c>
      <c r="C14" s="328">
        <v>3027703</v>
      </c>
      <c r="D14" s="124">
        <v>794682</v>
      </c>
      <c r="E14" s="328">
        <v>860227</v>
      </c>
      <c r="F14" s="124">
        <v>1099879.28</v>
      </c>
      <c r="G14" s="124">
        <v>1398654</v>
      </c>
      <c r="H14" s="123">
        <v>720056</v>
      </c>
      <c r="I14" s="348">
        <v>228876</v>
      </c>
      <c r="J14" s="123">
        <v>2723372</v>
      </c>
      <c r="K14" s="352"/>
      <c r="L14" s="211"/>
      <c r="M14" s="341"/>
    </row>
    <row r="15" spans="1:13" s="31" customFormat="1" ht="15" customHeight="1">
      <c r="A15" s="36"/>
      <c r="B15" s="52"/>
      <c r="C15" s="328"/>
      <c r="D15" s="124"/>
      <c r="E15" s="328"/>
      <c r="F15" s="124"/>
      <c r="G15" s="124"/>
      <c r="H15" s="123"/>
      <c r="I15" s="348"/>
      <c r="J15" s="123"/>
      <c r="K15" s="355"/>
      <c r="L15" s="211"/>
      <c r="M15" s="343"/>
    </row>
    <row r="16" spans="1:13" ht="15" customHeight="1">
      <c r="A16" s="2" t="s">
        <v>206</v>
      </c>
      <c r="B16" s="57"/>
      <c r="C16" s="328"/>
      <c r="D16" s="124"/>
      <c r="E16" s="328"/>
      <c r="F16" s="124"/>
      <c r="G16" s="124"/>
      <c r="H16" s="123"/>
      <c r="I16" s="348"/>
      <c r="J16" s="123"/>
      <c r="K16" s="352"/>
      <c r="L16" s="211"/>
      <c r="M16" s="341"/>
    </row>
    <row r="17" spans="1:13" ht="15" customHeight="1">
      <c r="A17" s="36" t="s">
        <v>81</v>
      </c>
      <c r="B17" s="52">
        <v>50</v>
      </c>
      <c r="C17" s="328">
        <v>13290362</v>
      </c>
      <c r="D17" s="124">
        <v>3165547</v>
      </c>
      <c r="E17" s="328">
        <v>3579846</v>
      </c>
      <c r="F17" s="124">
        <v>5028863.66</v>
      </c>
      <c r="G17" s="124">
        <v>5964806</v>
      </c>
      <c r="H17" s="123">
        <v>6648647</v>
      </c>
      <c r="I17" s="348">
        <v>1419382</v>
      </c>
      <c r="J17" s="123">
        <v>8720097</v>
      </c>
      <c r="K17" s="354">
        <f>SUM(C17:J17)</f>
        <v>47817550.66</v>
      </c>
      <c r="L17" s="211"/>
      <c r="M17" s="341"/>
    </row>
    <row r="18" spans="1:13" ht="15" customHeight="1">
      <c r="A18" s="35"/>
      <c r="B18" s="57"/>
      <c r="C18" s="328"/>
      <c r="D18" s="124"/>
      <c r="E18" s="328"/>
      <c r="F18" s="124"/>
      <c r="G18" s="124"/>
      <c r="H18" s="123"/>
      <c r="I18" s="348"/>
      <c r="J18" s="123"/>
      <c r="K18" s="352"/>
      <c r="L18" s="211"/>
      <c r="M18" s="341"/>
    </row>
    <row r="19" spans="1:13" ht="15" customHeight="1">
      <c r="A19" s="34" t="s">
        <v>82</v>
      </c>
      <c r="B19" s="52" t="s">
        <v>153</v>
      </c>
      <c r="C19" s="328">
        <v>33980141</v>
      </c>
      <c r="D19" s="124">
        <v>10246086</v>
      </c>
      <c r="E19" s="328">
        <v>8588114</v>
      </c>
      <c r="F19" s="124">
        <v>13055573.760000002</v>
      </c>
      <c r="G19" s="124">
        <v>15370000</v>
      </c>
      <c r="H19" s="123">
        <v>13993014</v>
      </c>
      <c r="I19" s="348">
        <v>3157533</v>
      </c>
      <c r="J19" s="123">
        <f>SUM(J12:J17,J7)</f>
        <v>22964945</v>
      </c>
      <c r="K19" s="354">
        <f>SUM(C19:J19)</f>
        <v>121355406.76</v>
      </c>
      <c r="L19" s="211"/>
      <c r="M19" s="341"/>
    </row>
    <row r="20" spans="1:13" ht="15" customHeight="1">
      <c r="A20" s="35" t="s">
        <v>40</v>
      </c>
      <c r="B20" s="52" t="s">
        <v>23</v>
      </c>
      <c r="C20" s="328">
        <v>0</v>
      </c>
      <c r="D20" s="119">
        <v>200000</v>
      </c>
      <c r="E20" s="328">
        <v>0</v>
      </c>
      <c r="F20" s="124">
        <v>0</v>
      </c>
      <c r="G20" s="124"/>
      <c r="H20" s="123">
        <v>0</v>
      </c>
      <c r="I20" s="328">
        <v>37513</v>
      </c>
      <c r="J20" s="123">
        <v>8687</v>
      </c>
      <c r="K20" s="352"/>
      <c r="L20" s="211"/>
      <c r="M20" s="341"/>
    </row>
    <row r="21" spans="1:13" ht="15" customHeight="1">
      <c r="A21" s="35"/>
      <c r="B21" s="57"/>
      <c r="C21" s="328"/>
      <c r="D21" s="124"/>
      <c r="E21" s="328"/>
      <c r="F21" s="124"/>
      <c r="G21" s="124"/>
      <c r="H21" s="123"/>
      <c r="I21" s="348"/>
      <c r="J21" s="123"/>
      <c r="K21" s="352"/>
      <c r="L21" s="211"/>
      <c r="M21" s="341"/>
    </row>
    <row r="22" spans="1:13" ht="15" customHeight="1" hidden="1">
      <c r="A22" s="257" t="s">
        <v>93</v>
      </c>
      <c r="B22" s="208"/>
      <c r="C22" s="326">
        <f>C7/'Tbl 7 - Instit. Population'!C27</f>
        <v>508.62795879391166</v>
      </c>
      <c r="D22" s="326">
        <f>D7/'Tbl 7 - Instit. Population'!D27</f>
        <v>310.04413145539905</v>
      </c>
      <c r="E22" s="326">
        <f>E7/'Tbl 7 - Instit. Population'!E27</f>
        <v>379.5163783584836</v>
      </c>
      <c r="F22" s="326">
        <f>F7/'Tbl 7 - Instit. Population'!F27</f>
        <v>319.72415080391795</v>
      </c>
      <c r="G22" s="326">
        <f>G7/'Tbl 7 - Instit. Population'!G27</f>
        <v>423.55383473003076</v>
      </c>
      <c r="H22" s="326">
        <f>H7/'Tbl 7 - Instit. Population'!H27</f>
        <v>393.0865481780895</v>
      </c>
      <c r="I22" s="326">
        <f>I7/'Tbl 7 - Instit. Population'!I27</f>
        <v>468.59962347034826</v>
      </c>
      <c r="J22" s="326">
        <f>J7/'Tbl 7 - Instit. Population'!J27</f>
        <v>559.6975676467715</v>
      </c>
      <c r="K22" s="356">
        <f>K7/'Tbl 7 - Instit. Population'!K27</f>
        <v>425.84273044059387</v>
      </c>
      <c r="L22" s="211"/>
      <c r="M22" s="341"/>
    </row>
    <row r="23" spans="1:13" ht="15" customHeight="1" hidden="1">
      <c r="A23" s="7"/>
      <c r="B23" s="52"/>
      <c r="C23" s="328"/>
      <c r="D23" s="124"/>
      <c r="E23" s="328"/>
      <c r="F23" s="124"/>
      <c r="G23" s="124"/>
      <c r="H23" s="123"/>
      <c r="I23" s="348"/>
      <c r="J23" s="123"/>
      <c r="K23" s="356"/>
      <c r="L23" s="211"/>
      <c r="M23" s="341"/>
    </row>
    <row r="24" spans="1:13" ht="15" customHeight="1">
      <c r="A24" s="2" t="s">
        <v>144</v>
      </c>
      <c r="B24" s="52" t="s">
        <v>24</v>
      </c>
      <c r="C24" s="328">
        <v>11766700</v>
      </c>
      <c r="D24" s="124">
        <v>4162281</v>
      </c>
      <c r="E24" s="328">
        <v>3078999</v>
      </c>
      <c r="F24" s="124">
        <v>3874448.76</v>
      </c>
      <c r="G24" s="124">
        <v>5681214</v>
      </c>
      <c r="H24" s="123">
        <v>3899347</v>
      </c>
      <c r="I24" s="348">
        <v>813765</v>
      </c>
      <c r="J24" s="123">
        <v>5560073</v>
      </c>
      <c r="K24" s="357">
        <f>SUM(C24:J24)</f>
        <v>38836827.76</v>
      </c>
      <c r="L24" s="193"/>
      <c r="M24" s="341"/>
    </row>
    <row r="25" spans="1:13" ht="15" customHeight="1" hidden="1">
      <c r="A25" s="285" t="s">
        <v>184</v>
      </c>
      <c r="B25" s="286"/>
      <c r="C25" s="326">
        <f>C24/'Tbl 7 - Instit. Population'!C27</f>
        <v>340.4913478789282</v>
      </c>
      <c r="D25" s="326">
        <f>D24/'Tbl 7 - Instit. Population'!D27</f>
        <v>205.69710896960711</v>
      </c>
      <c r="E25" s="326">
        <f>E24/'Tbl 7 - Instit. Population'!E27</f>
        <v>283.3087044534413</v>
      </c>
      <c r="F25" s="326">
        <f>F24/'Tbl 7 - Instit. Population'!F27</f>
        <v>179.00798188874515</v>
      </c>
      <c r="G25" s="326">
        <f>G24/'Tbl 7 - Instit. Population'!G27</f>
        <v>301.3267211201867</v>
      </c>
      <c r="H25" s="326">
        <f>H24/'Tbl 7 - Instit. Population'!H27</f>
        <v>231.78666111870652</v>
      </c>
      <c r="I25" s="326">
        <f>I24/'Tbl 7 - Instit. Population'!I27</f>
        <v>255.33887668653907</v>
      </c>
      <c r="J25" s="326">
        <f>J24/'Tbl 7 - Instit. Population'!J27</f>
        <v>271.56750024421217</v>
      </c>
      <c r="K25" s="358">
        <f>K24/'Tbl 7 - Instit. Population'!K27</f>
        <v>264.83928833970936</v>
      </c>
      <c r="L25" s="193"/>
      <c r="M25" s="341"/>
    </row>
    <row r="26" spans="1:13" ht="15" customHeight="1">
      <c r="A26" s="51"/>
      <c r="B26" s="52"/>
      <c r="C26" s="123"/>
      <c r="D26" s="124"/>
      <c r="E26" s="123"/>
      <c r="F26" s="124"/>
      <c r="G26" s="124"/>
      <c r="H26" s="327"/>
      <c r="I26" s="348"/>
      <c r="J26" s="123"/>
      <c r="K26" s="359"/>
      <c r="L26" s="193"/>
      <c r="M26" s="341"/>
    </row>
    <row r="27" spans="1:13" ht="15" customHeight="1" hidden="1">
      <c r="A27" s="293" t="s">
        <v>22</v>
      </c>
      <c r="B27" s="294"/>
      <c r="C27" s="350"/>
      <c r="D27" s="326"/>
      <c r="E27" s="326"/>
      <c r="F27" s="326"/>
      <c r="G27" s="326"/>
      <c r="H27" s="326"/>
      <c r="I27" s="326"/>
      <c r="J27" s="326"/>
      <c r="K27" s="359"/>
      <c r="L27" s="193"/>
      <c r="M27" s="341"/>
    </row>
    <row r="28" spans="1:13" ht="15" customHeight="1" hidden="1">
      <c r="A28" s="295" t="s">
        <v>188</v>
      </c>
      <c r="B28" s="294" t="s">
        <v>25</v>
      </c>
      <c r="C28" s="326">
        <f aca="true" t="shared" si="0" ref="C28:J28">C24/C7</f>
        <v>0.6694310487498979</v>
      </c>
      <c r="D28" s="326">
        <f t="shared" si="0"/>
        <v>0.6634446135265663</v>
      </c>
      <c r="E28" s="326">
        <f t="shared" si="0"/>
        <v>0.7464992833216635</v>
      </c>
      <c r="F28" s="326">
        <f t="shared" si="0"/>
        <v>0.5598825782745703</v>
      </c>
      <c r="G28" s="326">
        <f t="shared" si="0"/>
        <v>0.7114248447596975</v>
      </c>
      <c r="H28" s="326">
        <f t="shared" si="0"/>
        <v>0.5896580846966419</v>
      </c>
      <c r="I28" s="326">
        <f t="shared" si="0"/>
        <v>0.5448977419050278</v>
      </c>
      <c r="J28" s="326">
        <f t="shared" si="0"/>
        <v>0.4852040029153746</v>
      </c>
      <c r="K28" s="359"/>
      <c r="L28" s="193"/>
      <c r="M28" s="341"/>
    </row>
    <row r="29" spans="1:13" s="42" customFormat="1" ht="15" customHeight="1" hidden="1">
      <c r="A29" s="295" t="s">
        <v>189</v>
      </c>
      <c r="B29" s="294" t="s">
        <v>26</v>
      </c>
      <c r="C29" s="326">
        <f aca="true" t="shared" si="1" ref="C29:J29">((C7+C12)/C19)</f>
        <v>0.5197764188206282</v>
      </c>
      <c r="D29" s="326">
        <f t="shared" si="1"/>
        <v>0.6134886043314491</v>
      </c>
      <c r="E29" s="326">
        <f t="shared" si="1"/>
        <v>0.4829921913006744</v>
      </c>
      <c r="F29" s="326">
        <f t="shared" si="1"/>
        <v>0.53056502512533</v>
      </c>
      <c r="G29" s="326">
        <f t="shared" si="1"/>
        <v>0.5209199739752766</v>
      </c>
      <c r="H29" s="326">
        <f t="shared" si="1"/>
        <v>0.47340129867661107</v>
      </c>
      <c r="I29" s="326">
        <f t="shared" si="1"/>
        <v>0.47799183729829586</v>
      </c>
      <c r="J29" s="326">
        <f t="shared" si="1"/>
        <v>0.5016983929201659</v>
      </c>
      <c r="K29" s="360"/>
      <c r="L29" s="225"/>
      <c r="M29" s="363"/>
    </row>
    <row r="30" spans="1:13" s="42" customFormat="1" ht="15" customHeight="1" hidden="1">
      <c r="A30" s="295" t="s">
        <v>190</v>
      </c>
      <c r="B30" s="294" t="s">
        <v>27</v>
      </c>
      <c r="C30" s="326">
        <f aca="true" t="shared" si="2" ref="C30:J30">C17/C19</f>
        <v>0.39112144943718746</v>
      </c>
      <c r="D30" s="326">
        <f t="shared" si="2"/>
        <v>0.3089518280443869</v>
      </c>
      <c r="E30" s="326">
        <f t="shared" si="2"/>
        <v>0.4168372706743297</v>
      </c>
      <c r="F30" s="326">
        <f t="shared" si="2"/>
        <v>0.38518901983515735</v>
      </c>
      <c r="G30" s="326">
        <f t="shared" si="2"/>
        <v>0.38808106701366296</v>
      </c>
      <c r="H30" s="326">
        <f t="shared" si="2"/>
        <v>0.4751404522285192</v>
      </c>
      <c r="I30" s="326">
        <f t="shared" si="2"/>
        <v>0.44952245946439834</v>
      </c>
      <c r="J30" s="326">
        <f t="shared" si="2"/>
        <v>0.37971338490033396</v>
      </c>
      <c r="K30" s="360"/>
      <c r="L30" s="225"/>
      <c r="M30" s="363"/>
    </row>
    <row r="31" spans="1:13" s="42" customFormat="1" ht="15" customHeight="1" hidden="1">
      <c r="A31" s="295" t="s">
        <v>191</v>
      </c>
      <c r="B31" s="294" t="s">
        <v>145</v>
      </c>
      <c r="C31" s="326">
        <f aca="true" t="shared" si="3" ref="C31:J31">C14/C19</f>
        <v>0.08910213174218436</v>
      </c>
      <c r="D31" s="326">
        <f t="shared" si="3"/>
        <v>0.077559567624164</v>
      </c>
      <c r="E31" s="326">
        <f t="shared" si="3"/>
        <v>0.10016483246496262</v>
      </c>
      <c r="F31" s="326">
        <f t="shared" si="3"/>
        <v>0.08424595503951256</v>
      </c>
      <c r="G31" s="326">
        <f t="shared" si="3"/>
        <v>0.0909989590110605</v>
      </c>
      <c r="H31" s="326">
        <f t="shared" si="3"/>
        <v>0.05145824909486977</v>
      </c>
      <c r="I31" s="326">
        <f t="shared" si="3"/>
        <v>0.07248570323730584</v>
      </c>
      <c r="J31" s="326">
        <f t="shared" si="3"/>
        <v>0.1185882221795001</v>
      </c>
      <c r="K31" s="360"/>
      <c r="L31" s="225"/>
      <c r="M31" s="363"/>
    </row>
    <row r="32" spans="1:13" s="16" customFormat="1" ht="15" customHeight="1" hidden="1">
      <c r="A32" s="254"/>
      <c r="B32" s="89"/>
      <c r="C32" s="123"/>
      <c r="D32" s="124"/>
      <c r="E32" s="123"/>
      <c r="F32" s="124"/>
      <c r="G32" s="124"/>
      <c r="H32" s="123"/>
      <c r="I32" s="348"/>
      <c r="J32" s="123"/>
      <c r="K32" s="361"/>
      <c r="L32" s="264"/>
      <c r="M32" s="340"/>
    </row>
    <row r="33" spans="1:13" ht="15" customHeight="1">
      <c r="A33" s="81" t="s">
        <v>197</v>
      </c>
      <c r="B33" s="52" t="s">
        <v>146</v>
      </c>
      <c r="C33" s="312">
        <v>705349000</v>
      </c>
      <c r="D33" s="124">
        <v>236834000</v>
      </c>
      <c r="E33" s="312">
        <v>170646000</v>
      </c>
      <c r="F33" s="124">
        <v>395104000</v>
      </c>
      <c r="G33" s="124">
        <v>256654000</v>
      </c>
      <c r="H33" s="327">
        <v>257574000</v>
      </c>
      <c r="I33" s="348">
        <v>71057000</v>
      </c>
      <c r="J33" s="123">
        <v>441266000</v>
      </c>
      <c r="K33" s="168">
        <f>SUM(C33:J33)</f>
        <v>2534484000</v>
      </c>
      <c r="L33" s="193"/>
      <c r="M33" s="341"/>
    </row>
    <row r="34" spans="1:12" ht="15" customHeight="1">
      <c r="A34" s="364"/>
      <c r="B34" s="365"/>
      <c r="C34" s="11"/>
      <c r="D34" s="366"/>
      <c r="E34" s="11"/>
      <c r="F34" s="11"/>
      <c r="G34" s="11"/>
      <c r="H34" s="11"/>
      <c r="I34" s="11"/>
      <c r="J34" s="367"/>
      <c r="K34" s="359"/>
      <c r="L34" s="193"/>
    </row>
    <row r="35" spans="1:12" s="42" customFormat="1" ht="15" customHeight="1" hidden="1">
      <c r="A35" s="258" t="s">
        <v>88</v>
      </c>
      <c r="B35" s="259" t="s">
        <v>147</v>
      </c>
      <c r="C35" s="226">
        <f aca="true" t="shared" si="4" ref="C35:K35">C19/C33</f>
        <v>0.048174933259989026</v>
      </c>
      <c r="D35" s="226">
        <f t="shared" si="4"/>
        <v>0.043262732546847156</v>
      </c>
      <c r="E35" s="226">
        <f t="shared" si="4"/>
        <v>0.05032707476295958</v>
      </c>
      <c r="F35" s="226">
        <f t="shared" si="4"/>
        <v>0.033043385437758165</v>
      </c>
      <c r="G35" s="226">
        <f t="shared" si="4"/>
        <v>0.05988607229967193</v>
      </c>
      <c r="H35" s="226">
        <f t="shared" si="4"/>
        <v>0.054326189755177154</v>
      </c>
      <c r="I35" s="226">
        <f t="shared" si="4"/>
        <v>0.04443662130402353</v>
      </c>
      <c r="J35" s="226">
        <f t="shared" si="4"/>
        <v>0.05204331401014354</v>
      </c>
      <c r="K35" s="362">
        <f t="shared" si="4"/>
        <v>0.04788170166392844</v>
      </c>
      <c r="L35" s="225"/>
    </row>
    <row r="36" spans="1:12" ht="15" customHeight="1">
      <c r="A36" s="72"/>
      <c r="C36" s="4"/>
      <c r="L36" s="227"/>
    </row>
    <row r="37" ht="15" customHeight="1">
      <c r="A37" s="72" t="s">
        <v>229</v>
      </c>
    </row>
  </sheetData>
  <sheetProtection password="C472" sheet="1"/>
  <printOptions/>
  <pageMargins left="0.7874015748031497" right="0.3937007874015748" top="0.9055118110236221" bottom="0.9055118110236221" header="0" footer="0.5118110236220472"/>
  <pageSetup fitToHeight="1" fitToWidth="1" horizontalDpi="600" verticalDpi="600" orientation="landscape" paperSize="9" scale="72" r:id="rId3"/>
  <ignoredErrors>
    <ignoredError sqref="K5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4"/>
  <sheetViews>
    <sheetView zoomScale="75" zoomScaleNormal="75" zoomScalePageLayoutView="0" workbookViewId="0" topLeftCell="A1">
      <selection activeCell="G23" sqref="G23"/>
    </sheetView>
  </sheetViews>
  <sheetFormatPr defaultColWidth="9.140625" defaultRowHeight="15" customHeight="1"/>
  <cols>
    <col min="1" max="1" width="42.8515625" style="22" customWidth="1"/>
    <col min="2" max="2" width="5.421875" style="97" customWidth="1"/>
    <col min="3" max="10" width="14.7109375" style="123" customWidth="1"/>
    <col min="11" max="11" width="10.28125" style="32" hidden="1" customWidth="1"/>
    <col min="12" max="12" width="58.8515625" style="22" customWidth="1"/>
    <col min="13" max="16384" width="9.140625" style="22" customWidth="1"/>
  </cols>
  <sheetData>
    <row r="1" spans="1:10" ht="15" customHeight="1">
      <c r="A1" s="71" t="s">
        <v>195</v>
      </c>
      <c r="B1" s="58"/>
      <c r="C1" s="339"/>
      <c r="D1" s="339"/>
      <c r="E1" s="339"/>
      <c r="F1" s="339"/>
      <c r="G1" s="339"/>
      <c r="H1" s="339"/>
      <c r="I1" s="339"/>
      <c r="J1" s="339"/>
    </row>
    <row r="2" spans="1:11" s="46" customFormat="1" ht="15" customHeight="1">
      <c r="A2" s="1"/>
      <c r="B2" s="62" t="s">
        <v>0</v>
      </c>
      <c r="C2" s="335" t="s">
        <v>159</v>
      </c>
      <c r="D2" s="335" t="s">
        <v>84</v>
      </c>
      <c r="E2" s="335" t="s">
        <v>154</v>
      </c>
      <c r="F2" s="335" t="s">
        <v>160</v>
      </c>
      <c r="G2" s="335" t="s">
        <v>161</v>
      </c>
      <c r="H2" s="335" t="s">
        <v>158</v>
      </c>
      <c r="I2" s="335" t="s">
        <v>157</v>
      </c>
      <c r="J2" s="336" t="s">
        <v>162</v>
      </c>
      <c r="K2" s="228"/>
    </row>
    <row r="3" spans="1:11" ht="15" customHeight="1">
      <c r="A3" s="38" t="s">
        <v>28</v>
      </c>
      <c r="B3" s="56"/>
      <c r="C3" s="120"/>
      <c r="D3" s="119"/>
      <c r="E3" s="119"/>
      <c r="F3" s="4"/>
      <c r="G3" s="119"/>
      <c r="H3" s="119"/>
      <c r="I3" s="119"/>
      <c r="J3" s="303"/>
      <c r="K3" s="193"/>
    </row>
    <row r="4" spans="1:11" ht="15" customHeight="1">
      <c r="A4" s="38" t="s">
        <v>181</v>
      </c>
      <c r="B4" s="56">
        <v>52</v>
      </c>
      <c r="C4" s="319">
        <v>5112</v>
      </c>
      <c r="D4" s="319">
        <v>1286</v>
      </c>
      <c r="E4" s="319">
        <v>853</v>
      </c>
      <c r="F4" s="319">
        <v>1404</v>
      </c>
      <c r="G4" s="319">
        <v>1540</v>
      </c>
      <c r="H4" s="319">
        <v>782</v>
      </c>
      <c r="I4" s="319">
        <v>245</v>
      </c>
      <c r="J4" s="329">
        <v>1597</v>
      </c>
      <c r="K4" s="193"/>
    </row>
    <row r="5" spans="1:11" ht="15" customHeight="1">
      <c r="A5" s="7" t="s">
        <v>29</v>
      </c>
      <c r="B5" s="56">
        <v>53</v>
      </c>
      <c r="C5" s="319">
        <v>1981</v>
      </c>
      <c r="D5" s="123">
        <v>999</v>
      </c>
      <c r="E5" s="319">
        <v>639</v>
      </c>
      <c r="F5" s="319">
        <v>1260</v>
      </c>
      <c r="G5" s="319">
        <v>936</v>
      </c>
      <c r="H5" s="319">
        <v>702</v>
      </c>
      <c r="I5" s="319">
        <v>219</v>
      </c>
      <c r="J5" s="329">
        <v>1358</v>
      </c>
      <c r="K5" s="193"/>
    </row>
    <row r="6" spans="1:11" ht="15" customHeight="1">
      <c r="A6" s="36"/>
      <c r="B6" s="56"/>
      <c r="C6" s="319"/>
      <c r="D6" s="14"/>
      <c r="E6" s="319"/>
      <c r="F6" s="14"/>
      <c r="G6" s="14"/>
      <c r="H6" s="33"/>
      <c r="I6" s="14"/>
      <c r="J6" s="322"/>
      <c r="K6" s="193"/>
    </row>
    <row r="7" spans="1:11" ht="15" customHeight="1">
      <c r="A7" s="38" t="s">
        <v>30</v>
      </c>
      <c r="B7" s="56"/>
      <c r="C7" s="319"/>
      <c r="D7" s="14"/>
      <c r="E7" s="319"/>
      <c r="F7" s="14"/>
      <c r="G7" s="14"/>
      <c r="H7" s="33"/>
      <c r="I7" s="14"/>
      <c r="J7" s="322"/>
      <c r="K7" s="193"/>
    </row>
    <row r="8" spans="1:11" ht="15" customHeight="1">
      <c r="A8" s="38" t="s">
        <v>182</v>
      </c>
      <c r="B8" s="59">
        <v>54</v>
      </c>
      <c r="C8" s="319">
        <v>5607</v>
      </c>
      <c r="D8" s="319">
        <v>1116</v>
      </c>
      <c r="E8" s="319">
        <v>1156</v>
      </c>
      <c r="F8" s="319">
        <v>1814</v>
      </c>
      <c r="G8" s="319">
        <v>1358</v>
      </c>
      <c r="H8" s="319">
        <v>3317</v>
      </c>
      <c r="I8" s="319">
        <v>478</v>
      </c>
      <c r="J8" s="329">
        <v>2173</v>
      </c>
      <c r="K8" s="193"/>
    </row>
    <row r="9" spans="1:11" s="47" customFormat="1" ht="15" customHeight="1">
      <c r="A9" s="7" t="s">
        <v>29</v>
      </c>
      <c r="B9" s="59">
        <v>55</v>
      </c>
      <c r="C9" s="319">
        <v>2512</v>
      </c>
      <c r="D9" s="319">
        <v>914</v>
      </c>
      <c r="E9" s="319">
        <v>916</v>
      </c>
      <c r="F9" s="319">
        <v>1634</v>
      </c>
      <c r="G9" s="319">
        <v>995</v>
      </c>
      <c r="H9" s="319">
        <v>1261</v>
      </c>
      <c r="I9" s="319">
        <v>391</v>
      </c>
      <c r="J9" s="329">
        <v>1883</v>
      </c>
      <c r="K9" s="229"/>
    </row>
    <row r="10" spans="1:11" s="47" customFormat="1" ht="15" customHeight="1">
      <c r="A10" s="7"/>
      <c r="B10" s="59"/>
      <c r="C10" s="320"/>
      <c r="D10" s="319"/>
      <c r="E10" s="320"/>
      <c r="F10" s="14"/>
      <c r="G10" s="14"/>
      <c r="H10" s="321"/>
      <c r="I10" s="14"/>
      <c r="J10" s="344"/>
      <c r="K10" s="229"/>
    </row>
    <row r="11" spans="1:11" ht="15" customHeight="1">
      <c r="A11" s="38" t="s">
        <v>31</v>
      </c>
      <c r="B11" s="56"/>
      <c r="C11" s="319"/>
      <c r="D11" s="14"/>
      <c r="E11" s="319"/>
      <c r="F11" s="14"/>
      <c r="G11" s="14"/>
      <c r="H11" s="33"/>
      <c r="I11" s="14"/>
      <c r="J11" s="322"/>
      <c r="K11" s="193"/>
    </row>
    <row r="12" spans="1:11" ht="15" customHeight="1">
      <c r="A12" s="48" t="s">
        <v>89</v>
      </c>
      <c r="B12" s="56"/>
      <c r="C12" s="319"/>
      <c r="D12" s="14"/>
      <c r="E12" s="319"/>
      <c r="F12" s="14"/>
      <c r="G12" s="14"/>
      <c r="H12" s="33"/>
      <c r="I12" s="14"/>
      <c r="J12" s="322"/>
      <c r="K12" s="193"/>
    </row>
    <row r="13" spans="1:11" ht="15" customHeight="1">
      <c r="A13" s="36" t="s">
        <v>32</v>
      </c>
      <c r="B13" s="56">
        <v>56</v>
      </c>
      <c r="C13" s="319">
        <v>10525</v>
      </c>
      <c r="D13" s="319">
        <v>2698</v>
      </c>
      <c r="E13" s="319">
        <v>1331</v>
      </c>
      <c r="F13" s="319">
        <v>3388</v>
      </c>
      <c r="G13" s="319">
        <v>2545</v>
      </c>
      <c r="H13" s="319">
        <v>2849</v>
      </c>
      <c r="I13" s="319">
        <v>541</v>
      </c>
      <c r="J13" s="329">
        <v>2062</v>
      </c>
      <c r="K13" s="193"/>
    </row>
    <row r="14" spans="1:11" ht="15" customHeight="1">
      <c r="A14" s="36" t="s">
        <v>86</v>
      </c>
      <c r="B14" s="56">
        <v>57</v>
      </c>
      <c r="C14" s="319">
        <v>5813</v>
      </c>
      <c r="D14" s="319">
        <v>1500</v>
      </c>
      <c r="E14" s="319">
        <v>804</v>
      </c>
      <c r="F14" s="319">
        <v>2288</v>
      </c>
      <c r="G14" s="319">
        <v>2119</v>
      </c>
      <c r="H14" s="319">
        <v>1768</v>
      </c>
      <c r="I14" s="319">
        <v>492</v>
      </c>
      <c r="J14" s="329">
        <v>1822</v>
      </c>
      <c r="K14" s="193"/>
    </row>
    <row r="15" spans="1:11" ht="15" customHeight="1">
      <c r="A15" s="48" t="s">
        <v>33</v>
      </c>
      <c r="B15" s="56"/>
      <c r="C15" s="319"/>
      <c r="D15" s="319"/>
      <c r="E15" s="319"/>
      <c r="F15" s="319"/>
      <c r="G15" s="319"/>
      <c r="H15" s="319"/>
      <c r="I15" s="319"/>
      <c r="J15" s="329"/>
      <c r="K15" s="193"/>
    </row>
    <row r="16" spans="1:11" ht="15" customHeight="1">
      <c r="A16" s="36" t="s">
        <v>34</v>
      </c>
      <c r="B16" s="56">
        <v>58</v>
      </c>
      <c r="C16" s="319">
        <v>30123</v>
      </c>
      <c r="D16" s="319">
        <v>23715</v>
      </c>
      <c r="E16" s="319">
        <v>10282</v>
      </c>
      <c r="F16" s="319">
        <v>31011</v>
      </c>
      <c r="G16" s="319">
        <v>18835</v>
      </c>
      <c r="H16" s="319">
        <v>14330</v>
      </c>
      <c r="I16" s="319">
        <v>2782</v>
      </c>
      <c r="J16" s="329">
        <v>17308</v>
      </c>
      <c r="K16" s="193"/>
    </row>
    <row r="17" spans="1:11" ht="15" customHeight="1">
      <c r="A17" s="36" t="s">
        <v>86</v>
      </c>
      <c r="B17" s="56">
        <v>59</v>
      </c>
      <c r="C17" s="319">
        <v>24252</v>
      </c>
      <c r="D17" s="319">
        <v>16822</v>
      </c>
      <c r="E17" s="319">
        <v>7962</v>
      </c>
      <c r="F17" s="319">
        <v>16462</v>
      </c>
      <c r="G17" s="319">
        <v>14804</v>
      </c>
      <c r="H17" s="319">
        <v>12314</v>
      </c>
      <c r="I17" s="319">
        <v>2057</v>
      </c>
      <c r="J17" s="329">
        <v>15277</v>
      </c>
      <c r="K17" s="193"/>
    </row>
    <row r="18" spans="1:11" ht="15" customHeight="1">
      <c r="A18" s="48" t="s">
        <v>35</v>
      </c>
      <c r="B18" s="56"/>
      <c r="C18" s="319"/>
      <c r="D18" s="319"/>
      <c r="E18" s="319"/>
      <c r="F18" s="319"/>
      <c r="G18" s="319"/>
      <c r="H18" s="319"/>
      <c r="I18" s="319"/>
      <c r="J18" s="329"/>
      <c r="K18" s="193"/>
    </row>
    <row r="19" spans="1:11" ht="15" customHeight="1">
      <c r="A19" s="36" t="s">
        <v>32</v>
      </c>
      <c r="B19" s="56">
        <v>60</v>
      </c>
      <c r="C19" s="319">
        <v>0</v>
      </c>
      <c r="D19" s="319"/>
      <c r="E19" s="319">
        <v>765</v>
      </c>
      <c r="F19" s="319">
        <v>0</v>
      </c>
      <c r="G19" s="319">
        <v>0</v>
      </c>
      <c r="H19" s="319">
        <v>6753</v>
      </c>
      <c r="I19" s="319">
        <v>836</v>
      </c>
      <c r="J19" s="329">
        <v>137</v>
      </c>
      <c r="K19" s="193"/>
    </row>
    <row r="20" spans="1:11" ht="15" customHeight="1">
      <c r="A20" s="36" t="s">
        <v>86</v>
      </c>
      <c r="B20" s="56">
        <v>61</v>
      </c>
      <c r="C20" s="319">
        <v>0</v>
      </c>
      <c r="D20" s="319"/>
      <c r="E20" s="319">
        <v>547</v>
      </c>
      <c r="F20" s="319">
        <v>0</v>
      </c>
      <c r="G20" s="319">
        <v>0</v>
      </c>
      <c r="H20" s="319">
        <v>778</v>
      </c>
      <c r="I20" s="319">
        <v>28</v>
      </c>
      <c r="J20" s="329">
        <v>134</v>
      </c>
      <c r="K20" s="193"/>
    </row>
    <row r="21" spans="1:11" ht="15" customHeight="1">
      <c r="A21" s="36" t="s">
        <v>36</v>
      </c>
      <c r="B21" s="56"/>
      <c r="C21" s="319"/>
      <c r="D21" s="319"/>
      <c r="E21" s="319"/>
      <c r="F21" s="319"/>
      <c r="G21" s="319"/>
      <c r="H21" s="319"/>
      <c r="I21" s="319"/>
      <c r="J21" s="329"/>
      <c r="K21" s="193"/>
    </row>
    <row r="22" spans="1:11" ht="15" customHeight="1">
      <c r="A22" s="36" t="s">
        <v>32</v>
      </c>
      <c r="B22" s="56">
        <v>62</v>
      </c>
      <c r="C22" s="319">
        <v>40648</v>
      </c>
      <c r="D22" s="319">
        <v>26413</v>
      </c>
      <c r="E22" s="319">
        <v>12378</v>
      </c>
      <c r="F22" s="319">
        <v>34399</v>
      </c>
      <c r="G22" s="319">
        <v>21380</v>
      </c>
      <c r="H22" s="319">
        <v>23932</v>
      </c>
      <c r="I22" s="319">
        <v>4159</v>
      </c>
      <c r="J22" s="329">
        <f>J13+J16+J19</f>
        <v>19507</v>
      </c>
      <c r="K22" s="301">
        <f>SUM(C22:J22)</f>
        <v>182816</v>
      </c>
    </row>
    <row r="23" spans="1:11" ht="15" customHeight="1">
      <c r="A23" s="36" t="s">
        <v>86</v>
      </c>
      <c r="B23" s="56">
        <v>63</v>
      </c>
      <c r="C23" s="319">
        <v>30065</v>
      </c>
      <c r="D23" s="319">
        <v>18322</v>
      </c>
      <c r="E23" s="319">
        <v>9313</v>
      </c>
      <c r="F23" s="319">
        <v>18750</v>
      </c>
      <c r="G23" s="319">
        <v>16923</v>
      </c>
      <c r="H23" s="319">
        <v>14860</v>
      </c>
      <c r="I23" s="319">
        <v>2577</v>
      </c>
      <c r="J23" s="329">
        <f>J14+J17+J20</f>
        <v>17233</v>
      </c>
      <c r="K23" s="301">
        <f>SUM(C23:J23)</f>
        <v>128043</v>
      </c>
    </row>
    <row r="24" spans="1:11" ht="15" customHeight="1">
      <c r="A24" s="36"/>
      <c r="B24" s="56"/>
      <c r="C24" s="319"/>
      <c r="D24" s="319"/>
      <c r="E24" s="319"/>
      <c r="F24" s="319"/>
      <c r="G24" s="319"/>
      <c r="H24" s="319"/>
      <c r="I24" s="319"/>
      <c r="J24" s="329"/>
      <c r="K24" s="193"/>
    </row>
    <row r="25" spans="1:12" ht="15" customHeight="1">
      <c r="A25" s="34" t="s">
        <v>37</v>
      </c>
      <c r="B25" s="56"/>
      <c r="C25" s="319"/>
      <c r="D25" s="319"/>
      <c r="E25" s="319"/>
      <c r="F25" s="319"/>
      <c r="G25" s="319"/>
      <c r="H25" s="319"/>
      <c r="I25" s="319"/>
      <c r="J25" s="329"/>
      <c r="K25" s="193"/>
      <c r="L25" s="253"/>
    </row>
    <row r="26" spans="1:12" s="16" customFormat="1" ht="15" customHeight="1">
      <c r="A26" s="36" t="s">
        <v>32</v>
      </c>
      <c r="B26" s="56">
        <v>66</v>
      </c>
      <c r="C26" s="319">
        <v>51367</v>
      </c>
      <c r="D26" s="319">
        <v>28815</v>
      </c>
      <c r="E26" s="319">
        <v>14387</v>
      </c>
      <c r="F26" s="319">
        <v>37617</v>
      </c>
      <c r="G26" s="319">
        <v>24278</v>
      </c>
      <c r="H26" s="319">
        <v>28924</v>
      </c>
      <c r="I26" s="319">
        <v>4882</v>
      </c>
      <c r="J26" s="329">
        <f>J22+J4+J8</f>
        <v>23277</v>
      </c>
      <c r="K26" s="264"/>
      <c r="L26" s="253"/>
    </row>
    <row r="27" spans="1:12" s="16" customFormat="1" ht="15" customHeight="1">
      <c r="A27" s="35" t="s">
        <v>38</v>
      </c>
      <c r="B27" s="56">
        <v>67</v>
      </c>
      <c r="C27" s="319">
        <v>34558</v>
      </c>
      <c r="D27" s="319">
        <v>20235</v>
      </c>
      <c r="E27" s="319">
        <v>10868</v>
      </c>
      <c r="F27" s="319">
        <v>21644</v>
      </c>
      <c r="G27" s="319">
        <v>18854</v>
      </c>
      <c r="H27" s="319">
        <v>16823</v>
      </c>
      <c r="I27" s="319">
        <v>3187</v>
      </c>
      <c r="J27" s="329">
        <f>J23+J5+J9</f>
        <v>20474</v>
      </c>
      <c r="K27" s="301">
        <f>SUM(C27:J27)</f>
        <v>146643</v>
      </c>
      <c r="L27" s="253"/>
    </row>
    <row r="28" spans="1:12" s="16" customFormat="1" ht="15" customHeight="1">
      <c r="A28" s="247"/>
      <c r="B28" s="56"/>
      <c r="C28" s="319"/>
      <c r="D28" s="319"/>
      <c r="E28" s="319"/>
      <c r="F28" s="319"/>
      <c r="G28" s="319"/>
      <c r="H28" s="319"/>
      <c r="I28" s="319"/>
      <c r="J28" s="329"/>
      <c r="K28" s="264"/>
      <c r="L28" s="253"/>
    </row>
    <row r="29" spans="1:12" ht="15" customHeight="1">
      <c r="A29" s="255" t="s">
        <v>166</v>
      </c>
      <c r="B29" s="56"/>
      <c r="C29" s="319"/>
      <c r="D29" s="319"/>
      <c r="E29" s="319"/>
      <c r="F29" s="319"/>
      <c r="G29" s="319"/>
      <c r="H29" s="319"/>
      <c r="I29" s="319"/>
      <c r="J29" s="329"/>
      <c r="K29" s="193"/>
      <c r="L29" s="253"/>
    </row>
    <row r="30" spans="1:11" ht="15" customHeight="1">
      <c r="A30" s="36" t="s">
        <v>32</v>
      </c>
      <c r="B30" s="56">
        <v>64</v>
      </c>
      <c r="C30" s="319">
        <v>843</v>
      </c>
      <c r="D30" s="319">
        <v>0</v>
      </c>
      <c r="E30" s="319">
        <v>63</v>
      </c>
      <c r="F30" s="319">
        <v>18131</v>
      </c>
      <c r="G30" s="319">
        <v>0</v>
      </c>
      <c r="H30" s="319">
        <v>0</v>
      </c>
      <c r="I30" s="319">
        <v>0</v>
      </c>
      <c r="J30" s="329">
        <v>606</v>
      </c>
      <c r="K30" s="300">
        <f>SUM(C30:J30)</f>
        <v>19643</v>
      </c>
    </row>
    <row r="31" spans="1:11" ht="15" customHeight="1">
      <c r="A31" s="36" t="s">
        <v>86</v>
      </c>
      <c r="B31" s="56">
        <v>65</v>
      </c>
      <c r="C31" s="319" t="s">
        <v>90</v>
      </c>
      <c r="D31" s="319">
        <v>0</v>
      </c>
      <c r="E31" s="319">
        <v>18</v>
      </c>
      <c r="F31" s="319">
        <v>6852</v>
      </c>
      <c r="G31" s="319">
        <v>0</v>
      </c>
      <c r="H31" s="319">
        <v>0</v>
      </c>
      <c r="I31" s="319">
        <v>0</v>
      </c>
      <c r="J31" s="329">
        <v>535</v>
      </c>
      <c r="K31" s="300">
        <f>SUM(C31:J31)</f>
        <v>7405</v>
      </c>
    </row>
    <row r="32" spans="1:11" ht="15" customHeight="1">
      <c r="A32" s="36"/>
      <c r="B32" s="56"/>
      <c r="C32" s="319"/>
      <c r="D32" s="319"/>
      <c r="E32" s="319"/>
      <c r="F32" s="319"/>
      <c r="G32" s="319"/>
      <c r="H32" s="319"/>
      <c r="I32" s="319"/>
      <c r="J32" s="329"/>
      <c r="K32" s="300"/>
    </row>
    <row r="33" spans="1:12" ht="15" customHeight="1">
      <c r="A33" s="256" t="s">
        <v>83</v>
      </c>
      <c r="B33" s="251" t="s">
        <v>41</v>
      </c>
      <c r="C33" s="330">
        <v>2288</v>
      </c>
      <c r="D33" s="330">
        <v>89</v>
      </c>
      <c r="E33" s="330">
        <v>698</v>
      </c>
      <c r="F33" s="330">
        <v>670</v>
      </c>
      <c r="G33" s="330">
        <v>103</v>
      </c>
      <c r="H33" s="330">
        <v>893</v>
      </c>
      <c r="I33" s="330">
        <v>319</v>
      </c>
      <c r="J33" s="331">
        <f>12077+41</f>
        <v>12118</v>
      </c>
      <c r="K33" s="302">
        <f>SUM(C33:J33)</f>
        <v>17178</v>
      </c>
      <c r="L33" s="253"/>
    </row>
    <row r="34" spans="1:11" ht="15" customHeight="1">
      <c r="A34" s="17"/>
      <c r="C34" s="121"/>
      <c r="D34" s="121"/>
      <c r="E34" s="121"/>
      <c r="F34" s="121"/>
      <c r="G34" s="121"/>
      <c r="H34" s="119"/>
      <c r="I34" s="121"/>
      <c r="J34" s="121"/>
      <c r="K34" s="22"/>
    </row>
    <row r="35" spans="1:11" ht="15" customHeight="1">
      <c r="A35" s="22" t="s">
        <v>163</v>
      </c>
      <c r="H35" s="124"/>
      <c r="K35" s="22"/>
    </row>
    <row r="36" spans="1:11" ht="15" customHeight="1">
      <c r="A36" s="22" t="s">
        <v>164</v>
      </c>
      <c r="K36" s="22"/>
    </row>
    <row r="37" ht="15" customHeight="1">
      <c r="K37" s="22"/>
    </row>
    <row r="38" ht="15" customHeight="1">
      <c r="K38" s="22"/>
    </row>
    <row r="39" ht="15" customHeight="1">
      <c r="K39" s="22"/>
    </row>
    <row r="40" ht="15" customHeight="1">
      <c r="K40" s="123"/>
    </row>
    <row r="41" ht="15" customHeight="1">
      <c r="K41" s="123"/>
    </row>
    <row r="42" ht="15" customHeight="1">
      <c r="K42" s="123"/>
    </row>
    <row r="43" ht="15" customHeight="1">
      <c r="K43" s="123"/>
    </row>
    <row r="44" ht="15" customHeight="1">
      <c r="K44" s="123"/>
    </row>
    <row r="45" ht="15" customHeight="1">
      <c r="K45" s="123"/>
    </row>
    <row r="46" ht="15" customHeight="1">
      <c r="K46" s="123"/>
    </row>
    <row r="47" ht="15" customHeight="1">
      <c r="K47" s="123"/>
    </row>
    <row r="48" ht="15" customHeight="1">
      <c r="K48" s="123"/>
    </row>
    <row r="49" ht="15" customHeight="1">
      <c r="K49" s="123"/>
    </row>
    <row r="50" ht="15" customHeight="1">
      <c r="K50" s="123"/>
    </row>
    <row r="51" ht="15" customHeight="1">
      <c r="K51" s="123"/>
    </row>
    <row r="52" ht="15" customHeight="1">
      <c r="K52" s="123"/>
    </row>
    <row r="53" ht="15" customHeight="1">
      <c r="K53" s="123"/>
    </row>
    <row r="54" ht="15" customHeight="1">
      <c r="K54" s="123"/>
    </row>
    <row r="55" ht="15" customHeight="1">
      <c r="K55" s="123"/>
    </row>
    <row r="56" ht="15" customHeight="1">
      <c r="K56" s="123"/>
    </row>
    <row r="57" ht="15" customHeight="1">
      <c r="K57" s="123"/>
    </row>
    <row r="58" ht="15" customHeight="1">
      <c r="K58" s="123"/>
    </row>
    <row r="59" ht="15" customHeight="1">
      <c r="K59" s="123"/>
    </row>
    <row r="60" ht="15" customHeight="1">
      <c r="K60" s="123"/>
    </row>
    <row r="61" ht="15" customHeight="1">
      <c r="K61" s="123"/>
    </row>
    <row r="62" ht="15" customHeight="1">
      <c r="K62" s="123"/>
    </row>
    <row r="63" ht="15" customHeight="1">
      <c r="K63" s="123"/>
    </row>
    <row r="64" ht="15" customHeight="1">
      <c r="K64" s="123"/>
    </row>
    <row r="65" ht="15" customHeight="1">
      <c r="K65" s="123"/>
    </row>
    <row r="66" ht="15" customHeight="1">
      <c r="K66" s="123"/>
    </row>
    <row r="67" ht="15" customHeight="1">
      <c r="K67" s="123"/>
    </row>
    <row r="68" ht="15" customHeight="1">
      <c r="K68" s="123"/>
    </row>
    <row r="69" ht="15" customHeight="1">
      <c r="K69" s="123"/>
    </row>
    <row r="70" ht="15" customHeight="1">
      <c r="K70" s="123"/>
    </row>
    <row r="71" ht="15" customHeight="1">
      <c r="K71" s="123"/>
    </row>
    <row r="72" ht="15" customHeight="1">
      <c r="K72" s="123"/>
    </row>
    <row r="73" ht="15" customHeight="1">
      <c r="K73" s="123"/>
    </row>
    <row r="74" ht="15" customHeight="1">
      <c r="K74" s="123"/>
    </row>
    <row r="75" ht="15" customHeight="1">
      <c r="K75" s="123"/>
    </row>
    <row r="76" ht="15" customHeight="1">
      <c r="K76" s="123"/>
    </row>
    <row r="77" ht="15" customHeight="1">
      <c r="K77" s="123"/>
    </row>
    <row r="78" ht="15" customHeight="1">
      <c r="K78" s="123"/>
    </row>
    <row r="79" ht="15" customHeight="1">
      <c r="K79" s="123"/>
    </row>
    <row r="80" ht="15" customHeight="1">
      <c r="K80" s="123"/>
    </row>
    <row r="81" ht="15" customHeight="1">
      <c r="K81" s="123"/>
    </row>
    <row r="82" ht="15" customHeight="1">
      <c r="K82" s="123"/>
    </row>
    <row r="83" ht="15" customHeight="1">
      <c r="K83" s="123"/>
    </row>
    <row r="84" ht="15" customHeight="1">
      <c r="K84" s="123"/>
    </row>
    <row r="85" ht="15" customHeight="1">
      <c r="K85" s="123"/>
    </row>
    <row r="86" ht="15" customHeight="1">
      <c r="K86" s="123"/>
    </row>
    <row r="87" ht="15" customHeight="1">
      <c r="K87" s="123"/>
    </row>
    <row r="88" ht="15" customHeight="1">
      <c r="K88" s="123"/>
    </row>
    <row r="89" ht="15" customHeight="1">
      <c r="K89" s="123"/>
    </row>
    <row r="90" ht="15" customHeight="1">
      <c r="K90" s="123"/>
    </row>
    <row r="91" ht="15" customHeight="1">
      <c r="K91" s="123"/>
    </row>
    <row r="92" ht="15" customHeight="1">
      <c r="K92" s="123"/>
    </row>
    <row r="93" ht="15" customHeight="1">
      <c r="K93" s="123"/>
    </row>
    <row r="94" ht="15" customHeight="1">
      <c r="K94" s="123"/>
    </row>
    <row r="95" ht="15" customHeight="1">
      <c r="K95" s="123"/>
    </row>
    <row r="96" ht="15" customHeight="1">
      <c r="K96" s="123"/>
    </row>
    <row r="97" ht="15" customHeight="1">
      <c r="K97" s="123"/>
    </row>
    <row r="98" ht="15" customHeight="1">
      <c r="K98" s="123"/>
    </row>
    <row r="99" ht="15" customHeight="1">
      <c r="K99" s="123"/>
    </row>
    <row r="100" ht="15" customHeight="1">
      <c r="K100" s="123"/>
    </row>
    <row r="101" ht="15" customHeight="1">
      <c r="K101" s="123"/>
    </row>
    <row r="102" ht="15" customHeight="1">
      <c r="K102" s="123"/>
    </row>
    <row r="103" ht="15" customHeight="1">
      <c r="K103" s="123"/>
    </row>
    <row r="104" ht="15" customHeight="1">
      <c r="K104" s="123"/>
    </row>
    <row r="105" ht="15" customHeight="1">
      <c r="K105" s="123"/>
    </row>
    <row r="106" ht="15" customHeight="1">
      <c r="K106" s="123"/>
    </row>
    <row r="107" ht="15" customHeight="1">
      <c r="K107" s="123"/>
    </row>
    <row r="108" ht="15" customHeight="1">
      <c r="K108" s="123"/>
    </row>
    <row r="109" ht="15" customHeight="1">
      <c r="K109" s="123"/>
    </row>
    <row r="110" ht="15" customHeight="1">
      <c r="K110" s="123"/>
    </row>
    <row r="111" ht="15" customHeight="1">
      <c r="K111" s="123"/>
    </row>
    <row r="112" ht="15" customHeight="1">
      <c r="K112" s="123"/>
    </row>
    <row r="113" ht="15" customHeight="1">
      <c r="K113" s="123"/>
    </row>
    <row r="114" ht="15" customHeight="1">
      <c r="K114" s="123"/>
    </row>
    <row r="115" ht="15" customHeight="1">
      <c r="K115" s="123"/>
    </row>
    <row r="116" ht="15" customHeight="1">
      <c r="K116" s="123"/>
    </row>
    <row r="117" ht="15" customHeight="1">
      <c r="K117" s="123"/>
    </row>
    <row r="118" ht="15" customHeight="1">
      <c r="K118" s="123"/>
    </row>
    <row r="119" ht="15" customHeight="1">
      <c r="K119" s="123"/>
    </row>
    <row r="120" ht="15" customHeight="1">
      <c r="K120" s="123"/>
    </row>
    <row r="121" ht="15" customHeight="1">
      <c r="K121" s="123"/>
    </row>
    <row r="122" ht="15" customHeight="1">
      <c r="K122" s="123"/>
    </row>
    <row r="123" ht="15" customHeight="1">
      <c r="K123" s="123"/>
    </row>
    <row r="124" ht="15" customHeight="1">
      <c r="K124" s="123"/>
    </row>
    <row r="125" ht="15" customHeight="1">
      <c r="K125" s="123"/>
    </row>
    <row r="126" ht="15" customHeight="1">
      <c r="K126" s="123"/>
    </row>
    <row r="127" ht="15" customHeight="1">
      <c r="K127" s="123"/>
    </row>
    <row r="128" ht="15" customHeight="1">
      <c r="K128" s="123"/>
    </row>
    <row r="129" ht="15" customHeight="1">
      <c r="K129" s="123"/>
    </row>
    <row r="130" ht="15" customHeight="1">
      <c r="K130" s="123"/>
    </row>
    <row r="131" ht="15" customHeight="1">
      <c r="K131" s="123"/>
    </row>
    <row r="132" ht="15" customHeight="1">
      <c r="K132" s="123"/>
    </row>
    <row r="133" ht="15" customHeight="1">
      <c r="K133" s="123"/>
    </row>
    <row r="134" ht="15" customHeight="1">
      <c r="K134" s="123"/>
    </row>
    <row r="135" ht="15" customHeight="1">
      <c r="K135" s="123"/>
    </row>
    <row r="136" ht="15" customHeight="1">
      <c r="K136" s="123"/>
    </row>
    <row r="137" ht="15" customHeight="1">
      <c r="K137" s="123"/>
    </row>
    <row r="138" ht="15" customHeight="1">
      <c r="K138" s="123"/>
    </row>
    <row r="139" ht="15" customHeight="1">
      <c r="K139" s="123"/>
    </row>
    <row r="140" ht="15" customHeight="1">
      <c r="K140" s="123"/>
    </row>
    <row r="141" ht="15" customHeight="1">
      <c r="K141" s="123"/>
    </row>
    <row r="142" ht="15" customHeight="1">
      <c r="K142" s="123"/>
    </row>
    <row r="143" ht="15" customHeight="1">
      <c r="K143" s="123"/>
    </row>
    <row r="144" ht="15" customHeight="1">
      <c r="K144" s="123"/>
    </row>
    <row r="145" ht="15" customHeight="1">
      <c r="K145" s="123"/>
    </row>
    <row r="146" ht="15" customHeight="1">
      <c r="K146" s="123"/>
    </row>
    <row r="147" ht="15" customHeight="1">
      <c r="K147" s="123"/>
    </row>
    <row r="148" ht="15" customHeight="1">
      <c r="K148" s="123"/>
    </row>
    <row r="149" ht="15" customHeight="1">
      <c r="K149" s="123"/>
    </row>
    <row r="150" ht="15" customHeight="1">
      <c r="K150" s="123"/>
    </row>
    <row r="151" ht="15" customHeight="1">
      <c r="K151" s="123"/>
    </row>
    <row r="152" ht="15" customHeight="1">
      <c r="K152" s="123"/>
    </row>
    <row r="153" ht="15" customHeight="1">
      <c r="K153" s="123"/>
    </row>
    <row r="154" ht="15" customHeight="1">
      <c r="K154" s="123"/>
    </row>
    <row r="155" ht="15" customHeight="1">
      <c r="K155" s="123"/>
    </row>
    <row r="156" ht="15" customHeight="1">
      <c r="K156" s="123"/>
    </row>
    <row r="157" ht="15" customHeight="1">
      <c r="K157" s="123"/>
    </row>
    <row r="158" ht="15" customHeight="1">
      <c r="K158" s="123"/>
    </row>
    <row r="159" ht="15" customHeight="1">
      <c r="K159" s="123"/>
    </row>
    <row r="160" ht="15" customHeight="1">
      <c r="K160" s="123"/>
    </row>
    <row r="161" ht="15" customHeight="1">
      <c r="K161" s="123"/>
    </row>
    <row r="162" ht="15" customHeight="1">
      <c r="K162" s="123"/>
    </row>
    <row r="163" ht="15" customHeight="1">
      <c r="K163" s="123"/>
    </row>
    <row r="164" ht="15" customHeight="1">
      <c r="K164" s="123"/>
    </row>
    <row r="165" ht="15" customHeight="1">
      <c r="K165" s="123"/>
    </row>
    <row r="166" ht="15" customHeight="1">
      <c r="K166" s="123"/>
    </row>
    <row r="167" ht="15" customHeight="1">
      <c r="K167" s="123"/>
    </row>
    <row r="168" ht="15" customHeight="1">
      <c r="K168" s="123"/>
    </row>
    <row r="169" ht="15" customHeight="1">
      <c r="K169" s="123"/>
    </row>
    <row r="170" ht="15" customHeight="1">
      <c r="K170" s="123"/>
    </row>
    <row r="171" ht="15" customHeight="1">
      <c r="K171" s="123"/>
    </row>
    <row r="172" ht="15" customHeight="1">
      <c r="K172" s="123"/>
    </row>
    <row r="173" ht="15" customHeight="1">
      <c r="K173" s="123"/>
    </row>
    <row r="174" ht="15" customHeight="1">
      <c r="K174" s="123"/>
    </row>
    <row r="175" ht="15" customHeight="1">
      <c r="K175" s="123"/>
    </row>
    <row r="176" ht="15" customHeight="1">
      <c r="K176" s="123"/>
    </row>
    <row r="177" ht="15" customHeight="1">
      <c r="K177" s="123"/>
    </row>
    <row r="178" ht="15" customHeight="1">
      <c r="K178" s="123"/>
    </row>
    <row r="179" ht="15" customHeight="1">
      <c r="K179" s="123"/>
    </row>
    <row r="180" ht="15" customHeight="1">
      <c r="K180" s="123"/>
    </row>
    <row r="181" ht="15" customHeight="1">
      <c r="K181" s="123"/>
    </row>
    <row r="182" ht="15" customHeight="1">
      <c r="K182" s="123"/>
    </row>
    <row r="183" ht="15" customHeight="1">
      <c r="K183" s="123"/>
    </row>
    <row r="184" ht="15" customHeight="1">
      <c r="K184" s="123"/>
    </row>
    <row r="185" ht="15" customHeight="1">
      <c r="K185" s="123"/>
    </row>
    <row r="186" ht="15" customHeight="1">
      <c r="K186" s="123"/>
    </row>
    <row r="187" ht="15" customHeight="1">
      <c r="K187" s="123"/>
    </row>
    <row r="188" ht="15" customHeight="1">
      <c r="K188" s="123"/>
    </row>
    <row r="189" ht="15" customHeight="1">
      <c r="K189" s="123"/>
    </row>
    <row r="190" ht="15" customHeight="1">
      <c r="K190" s="123"/>
    </row>
    <row r="191" ht="15" customHeight="1">
      <c r="K191" s="123"/>
    </row>
    <row r="192" ht="15" customHeight="1">
      <c r="K192" s="123"/>
    </row>
    <row r="193" ht="15" customHeight="1">
      <c r="K193" s="123"/>
    </row>
    <row r="194" ht="15" customHeight="1">
      <c r="K194" s="123"/>
    </row>
    <row r="195" ht="15" customHeight="1">
      <c r="K195" s="123"/>
    </row>
    <row r="196" ht="15" customHeight="1">
      <c r="K196" s="123"/>
    </row>
    <row r="197" ht="15" customHeight="1">
      <c r="K197" s="123"/>
    </row>
    <row r="198" ht="15" customHeight="1">
      <c r="K198" s="123"/>
    </row>
    <row r="199" ht="15" customHeight="1">
      <c r="K199" s="123"/>
    </row>
    <row r="200" ht="15" customHeight="1">
      <c r="K200" s="123"/>
    </row>
    <row r="201" ht="15" customHeight="1">
      <c r="K201" s="123"/>
    </row>
    <row r="202" ht="15" customHeight="1">
      <c r="K202" s="123"/>
    </row>
    <row r="203" ht="15" customHeight="1">
      <c r="K203" s="123"/>
    </row>
    <row r="204" ht="15" customHeight="1">
      <c r="K204" s="123"/>
    </row>
    <row r="205" ht="15" customHeight="1">
      <c r="K205" s="123"/>
    </row>
    <row r="206" ht="15" customHeight="1">
      <c r="K206" s="123"/>
    </row>
    <row r="207" ht="15" customHeight="1">
      <c r="K207" s="123"/>
    </row>
    <row r="208" ht="15" customHeight="1">
      <c r="K208" s="123"/>
    </row>
    <row r="209" ht="15" customHeight="1">
      <c r="K209" s="123"/>
    </row>
    <row r="210" ht="15" customHeight="1">
      <c r="K210" s="123"/>
    </row>
    <row r="211" ht="15" customHeight="1">
      <c r="K211" s="123"/>
    </row>
    <row r="212" ht="15" customHeight="1">
      <c r="K212" s="123"/>
    </row>
    <row r="213" ht="15" customHeight="1">
      <c r="K213" s="123"/>
    </row>
    <row r="214" ht="15" customHeight="1">
      <c r="K214" s="123"/>
    </row>
    <row r="215" ht="15" customHeight="1">
      <c r="K215" s="123"/>
    </row>
    <row r="216" ht="15" customHeight="1">
      <c r="K216" s="123"/>
    </row>
    <row r="217" ht="15" customHeight="1">
      <c r="K217" s="123"/>
    </row>
    <row r="218" ht="15" customHeight="1">
      <c r="K218" s="123"/>
    </row>
    <row r="219" ht="15" customHeight="1">
      <c r="K219" s="123"/>
    </row>
    <row r="220" ht="15" customHeight="1">
      <c r="K220" s="123"/>
    </row>
    <row r="221" ht="15" customHeight="1">
      <c r="K221" s="123"/>
    </row>
    <row r="222" ht="15" customHeight="1">
      <c r="K222" s="123"/>
    </row>
    <row r="223" ht="15" customHeight="1">
      <c r="K223" s="123"/>
    </row>
    <row r="224" ht="15" customHeight="1">
      <c r="K224" s="123"/>
    </row>
  </sheetData>
  <sheetProtection password="C472" sheet="1"/>
  <printOptions/>
  <pageMargins left="0.7874015748031497" right="0.3937007874015748" top="0.9055118110236221" bottom="0.3937007874015748" header="0" footer="0"/>
  <pageSetup fitToHeight="1" fitToWidth="1" horizontalDpi="600" verticalDpi="600" orientation="landscape" paperSize="9" scale="80" r:id="rId3"/>
  <ignoredErrors>
    <ignoredError sqref="K3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Craigie</cp:lastModifiedBy>
  <cp:lastPrinted>2009-09-06T23:14:51Z</cp:lastPrinted>
  <dcterms:created xsi:type="dcterms:W3CDTF">1998-05-20T03:30:42Z</dcterms:created>
  <dcterms:modified xsi:type="dcterms:W3CDTF">2009-09-21T22:10:03Z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