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9075" windowHeight="11295" tabRatio="909" activeTab="6"/>
  </bookViews>
  <sheets>
    <sheet name="Tbl 1 Trends" sheetId="1" r:id="rId1"/>
    <sheet name="Tbl 2 KPIs" sheetId="2" r:id="rId2"/>
    <sheet name="Tbl 3 - Org" sheetId="3" r:id="rId3"/>
    <sheet name="Tbl 4 - Services" sheetId="4" r:id="rId4"/>
    <sheet name="Tbl 5 - Info Resour" sheetId="5" r:id="rId5"/>
    <sheet name="Tbl 6 - Expenditure" sheetId="6" r:id="rId6"/>
    <sheet name="Tbl 7 - Instit. Population" sheetId="7" r:id="rId7"/>
    <sheet name="Module1" sheetId="8" state="veryHidden" r:id="rId8"/>
  </sheets>
  <definedNames>
    <definedName name="_xlnm.Print_Area" localSheetId="0">'Tbl 1 Trends'!$A$1:$K$47</definedName>
    <definedName name="_xlnm.Print_Area" localSheetId="1">'Tbl 2 KPIs'!$A$1:$J$48</definedName>
    <definedName name="_xlnm.Print_Area" localSheetId="3">'Tbl 4 - Services'!$A$1:$J$32</definedName>
    <definedName name="_xlnm.Print_Area" localSheetId="4">'Tbl 5 - Info Resour'!$A$1:$J$67</definedName>
    <definedName name="_xlnm.Print_Area" localSheetId="5">'Tbl 6 - Expenditure'!$A$1:$J$36</definedName>
    <definedName name="_xlnm.Print_Area" localSheetId="6">'Tbl 7 - Instit. Population'!$A$1:$J$38</definedName>
    <definedName name="_xlnm.Print_Titles" localSheetId="0">'Tbl 1 Trends'!$3:$3</definedName>
  </definedNames>
  <calcPr fullCalcOnLoad="1"/>
</workbook>
</file>

<file path=xl/comments1.xml><?xml version="1.0" encoding="utf-8"?>
<comments xmlns="http://schemas.openxmlformats.org/spreadsheetml/2006/main">
  <authors>
    <author>Craigie</author>
    <author>rachel</author>
    <author>Craigie Sinclair</author>
  </authors>
  <commentList>
    <comment ref="F29" authorId="0">
      <text>
        <r>
          <rPr>
            <sz val="8"/>
            <rFont val="Tahoma"/>
            <family val="2"/>
          </rPr>
          <t xml:space="preserve">This figure excludes Massey University 
</t>
        </r>
      </text>
    </comment>
    <comment ref="C23" authorId="1">
      <text>
        <r>
          <rPr>
            <sz val="8"/>
            <rFont val="Tahoma"/>
            <family val="2"/>
          </rPr>
          <t>This figure excludes University of Auckland.</t>
        </r>
      </text>
    </comment>
    <comment ref="E26" authorId="1">
      <text>
        <r>
          <rPr>
            <sz val="8"/>
            <rFont val="Tahoma"/>
            <family val="2"/>
          </rPr>
          <t>This figure excludes Massey University.</t>
        </r>
      </text>
    </comment>
    <comment ref="F16" authorId="0">
      <text>
        <r>
          <rPr>
            <sz val="8"/>
            <rFont val="Tahoma"/>
            <family val="2"/>
          </rPr>
          <t xml:space="preserve">This figure excludes the University of Auckland and Victoria University.
</t>
        </r>
      </text>
    </comment>
    <comment ref="F28" authorId="0">
      <text>
        <r>
          <rPr>
            <sz val="8"/>
            <rFont val="Tahoma"/>
            <family val="2"/>
          </rPr>
          <t xml:space="preserve">This figure excludes Massey University </t>
        </r>
      </text>
    </comment>
    <comment ref="G16" authorId="0">
      <text>
        <r>
          <rPr>
            <sz val="8"/>
            <rFont val="Tahoma"/>
            <family val="2"/>
          </rPr>
          <t xml:space="preserve">This figure excludes the University of Auckland and Massey University
</t>
        </r>
      </text>
    </comment>
    <comment ref="G34" authorId="0">
      <text>
        <r>
          <rPr>
            <sz val="8"/>
            <rFont val="Tahoma"/>
            <family val="2"/>
          </rPr>
          <t xml:space="preserve">This figure increased due to amalgamation of College of Education and Victoria
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sz val="8"/>
            <rFont val="Tahoma"/>
            <family val="2"/>
          </rPr>
          <t xml:space="preserve">This figure excludes the University of Auckland and Massey University
</t>
        </r>
      </text>
    </comment>
    <comment ref="A13" authorId="0">
      <text>
        <r>
          <rPr>
            <sz val="8"/>
            <rFont val="Tahoma"/>
            <family val="2"/>
          </rPr>
          <t>This figure does not include e-reserve loans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sz val="8"/>
            <rFont val="Tahoma"/>
            <family val="2"/>
          </rPr>
          <t xml:space="preserve">This figure does not include the Univeristy of Auckland, the University of Waikato or Victoria Univeristy.
</t>
        </r>
      </text>
    </comment>
    <comment ref="J16" authorId="0">
      <text>
        <r>
          <rPr>
            <sz val="8"/>
            <rFont val="Tahoma"/>
            <family val="2"/>
          </rPr>
          <t xml:space="preserve">This figure excludes the University of Auckland, and Victoria University
</t>
        </r>
      </text>
    </comment>
    <comment ref="K16" authorId="2">
      <text>
        <r>
          <rPr>
            <sz val="8"/>
            <rFont val="Tahoma"/>
            <family val="2"/>
          </rPr>
          <t xml:space="preserve">This figure excludes the University of Auckland, </t>
        </r>
      </text>
    </comment>
    <comment ref="K10" authorId="2">
      <text>
        <r>
          <rPr>
            <sz val="8"/>
            <rFont val="Tahoma"/>
            <family val="2"/>
          </rPr>
          <t xml:space="preserve">Wakato unable to provide as renovating their library.  </t>
        </r>
      </text>
    </comment>
  </commentList>
</comments>
</file>

<file path=xl/comments2.xml><?xml version="1.0" encoding="utf-8"?>
<comments xmlns="http://schemas.openxmlformats.org/spreadsheetml/2006/main">
  <authors>
    <author>Craigie</author>
  </authors>
  <commentList>
    <comment ref="A27" authorId="0">
      <text>
        <r>
          <rPr>
            <sz val="8"/>
            <rFont val="Tahoma"/>
            <family val="2"/>
          </rPr>
          <t>These numbers relate to Total Library Staff (including Bindery staff)</t>
        </r>
      </text>
    </comment>
  </commentList>
</comments>
</file>

<file path=xl/comments3.xml><?xml version="1.0" encoding="utf-8"?>
<comments xmlns="http://schemas.openxmlformats.org/spreadsheetml/2006/main">
  <authors>
    <author>Craigie</author>
    <author>Craigie Sinclair</author>
  </authors>
  <commentList>
    <comment ref="A7" authorId="0">
      <text>
        <r>
          <rPr>
            <sz val="8"/>
            <rFont val="Tahoma"/>
            <family val="2"/>
          </rPr>
          <t xml:space="preserve">The most common number of hours open per week during term/semester. The number of hours should refer to the Library with the longest regular opening hours. Library services should be available, not only study hall facilities or unstaffed collections.
</t>
        </r>
      </text>
    </comment>
    <comment ref="E11" authorId="1">
      <text>
        <r>
          <rPr>
            <sz val="8"/>
            <rFont val="Tahoma"/>
            <family val="2"/>
          </rPr>
          <t>Library being renovated</t>
        </r>
      </text>
    </comment>
    <comment ref="E12" authorId="1">
      <text>
        <r>
          <rPr>
            <sz val="8"/>
            <rFont val="Tahoma"/>
            <family val="2"/>
          </rPr>
          <t>Library being renovated</t>
        </r>
      </text>
    </comment>
    <comment ref="E7" authorId="1">
      <text>
        <r>
          <rPr>
            <sz val="8"/>
            <rFont val="Tahoma"/>
            <family val="2"/>
          </rPr>
          <t>Library being renovated</t>
        </r>
      </text>
    </comment>
  </commentList>
</comments>
</file>

<file path=xl/comments4.xml><?xml version="1.0" encoding="utf-8"?>
<comments xmlns="http://schemas.openxmlformats.org/spreadsheetml/2006/main">
  <authors>
    <author>Craigie</author>
  </authors>
  <commentList>
    <comment ref="A6" authorId="0">
      <text>
        <r>
          <rPr>
            <sz val="8"/>
            <rFont val="Tahoma"/>
            <family val="2"/>
          </rPr>
          <t>Note: this figure does NOT include e-reserve collection loans</t>
        </r>
      </text>
    </comment>
    <comment ref="A29" authorId="0">
      <text>
        <r>
          <rPr>
            <sz val="8"/>
            <rFont val="Tahoma"/>
            <family val="2"/>
          </rPr>
          <t>Include staff and student numbers in this figure.</t>
        </r>
      </text>
    </comment>
  </commentList>
</comments>
</file>

<file path=xl/comments5.xml><?xml version="1.0" encoding="utf-8"?>
<comments xmlns="http://schemas.openxmlformats.org/spreadsheetml/2006/main">
  <authors>
    <author>Craigie</author>
    <author>Craigie Sinclair</author>
    <author>Cuttriss</author>
  </authors>
  <commentList>
    <comment ref="A15" authorId="0">
      <text>
        <r>
          <rPr>
            <sz val="8"/>
            <rFont val="Tahoma"/>
            <family val="2"/>
          </rPr>
          <t>This figure inlcuded e-books for Waikato and Victoria up to 2006.</t>
        </r>
      </text>
    </comment>
    <comment ref="A26" authorId="0">
      <text>
        <r>
          <rPr>
            <sz val="8"/>
            <rFont val="Tahoma"/>
            <family val="2"/>
          </rPr>
          <t>This figure excludes e-Books</t>
        </r>
      </text>
    </comment>
    <comment ref="J56" authorId="1">
      <text>
        <r>
          <rPr>
            <sz val="8"/>
            <rFont val="Tahoma"/>
            <family val="2"/>
          </rPr>
          <t>Large increases for Westlaw, EBSCO, Factiva, Jstor, Lexis.com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G8" authorId="2">
      <text>
        <r>
          <rPr>
            <sz val="8"/>
            <rFont val="Tahoma"/>
            <family val="2"/>
          </rPr>
          <t>Increase in total due to recalculation after retrospective linking of material</t>
        </r>
      </text>
    </comment>
    <comment ref="G15" authorId="2">
      <text>
        <r>
          <rPr>
            <sz val="8"/>
            <rFont val="Tahoma"/>
            <family val="2"/>
          </rPr>
          <t>Increase in total due to recalculation after retrospective linking of material</t>
        </r>
      </text>
    </comment>
    <comment ref="G19" authorId="2">
      <text>
        <r>
          <rPr>
            <sz val="8"/>
            <rFont val="Tahoma"/>
            <family val="2"/>
          </rPr>
          <t>Total recalculated from preceding year</t>
        </r>
      </text>
    </comment>
    <comment ref="G22" authorId="2">
      <text>
        <r>
          <rPr>
            <sz val="8"/>
            <rFont val="Tahoma"/>
            <family val="2"/>
          </rPr>
          <t>Estimate</t>
        </r>
      </text>
    </comment>
    <comment ref="G54" authorId="2">
      <text>
        <r>
          <rPr>
            <sz val="8"/>
            <rFont val="Tahoma"/>
            <family val="2"/>
          </rPr>
          <t>Total recalculated from preceding year</t>
        </r>
      </text>
    </comment>
    <comment ref="G56" authorId="2">
      <text>
        <r>
          <rPr>
            <sz val="8"/>
            <rFont val="Tahoma"/>
            <family val="2"/>
          </rPr>
          <t>Total recalculated from preceding year</t>
        </r>
      </text>
    </comment>
  </commentList>
</comments>
</file>

<file path=xl/comments6.xml><?xml version="1.0" encoding="utf-8"?>
<comments xmlns="http://schemas.openxmlformats.org/spreadsheetml/2006/main">
  <authors>
    <author>Craigie</author>
  </authors>
  <commentList>
    <comment ref="A9" authorId="0">
      <text>
        <r>
          <rPr>
            <sz val="8"/>
            <rFont val="Tahoma"/>
            <family val="2"/>
          </rPr>
          <t xml:space="preserve">Some institutions consider the bindery function to be a commercial operation. </t>
        </r>
      </text>
    </comment>
    <comment ref="A28" authorId="0">
      <text>
        <r>
          <rPr>
            <sz val="8"/>
            <rFont val="Tahoma"/>
            <family val="2"/>
          </rPr>
          <t>(col. 51b / col. 47) x 100</t>
        </r>
      </text>
    </comment>
    <comment ref="A29" authorId="0">
      <text>
        <r>
          <rPr>
            <sz val="8"/>
            <rFont val="Tahoma"/>
            <family val="2"/>
          </rPr>
          <t xml:space="preserve"> (cols.47 + 48 / col. 51) x 100</t>
        </r>
      </text>
    </comment>
    <comment ref="A30" authorId="0">
      <text>
        <r>
          <rPr>
            <sz val="8"/>
            <rFont val="Tahoma"/>
            <family val="2"/>
          </rPr>
          <t>(col. 50 / col. 51) x 100</t>
        </r>
      </text>
    </comment>
    <comment ref="A31" authorId="0">
      <text>
        <r>
          <rPr>
            <sz val="8"/>
            <rFont val="Tahoma"/>
            <family val="2"/>
          </rPr>
          <t>(col. 49 / col. 51) x 100</t>
        </r>
      </text>
    </comment>
    <comment ref="A35" authorId="0">
      <text>
        <r>
          <rPr>
            <sz val="8"/>
            <rFont val="Tahoma"/>
            <family val="2"/>
          </rPr>
          <t xml:space="preserve"> (col. 51 / col. 51g) %</t>
        </r>
      </text>
    </comment>
    <comment ref="A20" authorId="0">
      <text>
        <r>
          <rPr>
            <sz val="8"/>
            <rFont val="Tahoma"/>
            <family val="2"/>
          </rPr>
          <t>Please comment on what extraordinary expenditure was for</t>
        </r>
      </text>
    </comment>
  </commentList>
</comments>
</file>

<file path=xl/comments7.xml><?xml version="1.0" encoding="utf-8"?>
<comments xmlns="http://schemas.openxmlformats.org/spreadsheetml/2006/main">
  <authors>
    <author>Craigie</author>
  </authors>
  <commentList>
    <comment ref="A18" authorId="0">
      <text>
        <r>
          <rPr>
            <sz val="8"/>
            <rFont val="Tahoma"/>
            <family val="2"/>
          </rPr>
          <t xml:space="preserve">Include in this figure foundation studies and continuing education students etc
</t>
        </r>
      </text>
    </comment>
    <comment ref="A29" authorId="0">
      <text>
        <r>
          <rPr>
            <sz val="8"/>
            <rFont val="Tahoma"/>
            <family val="2"/>
          </rPr>
          <t xml:space="preserve">Note:  these student numbers will also be inlcuded in 56, 57, 58 and 59 as appropriate.  External student numbers are not included in Total Student numbers (62 and 63)
</t>
        </r>
      </text>
    </comment>
    <comment ref="A30" authorId="0">
      <text>
        <r>
          <rPr>
            <sz val="8"/>
            <rFont val="Tahoma"/>
            <family val="2"/>
          </rPr>
          <t>This figure is not included  in col 66 or 67</t>
        </r>
      </text>
    </comment>
    <comment ref="A31" authorId="0">
      <text>
        <r>
          <rPr>
            <sz val="8"/>
            <rFont val="Tahoma"/>
            <family val="2"/>
          </rPr>
          <t>This figure is not included  in col 66 or 67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sz val="8"/>
            <rFont val="Tahoma"/>
            <family val="2"/>
          </rPr>
          <t xml:space="preserve">Include in these number associate members, ULANZ members, regional members etc.
These figures are not used in col 66 or 67
</t>
        </r>
      </text>
    </comment>
  </commentList>
</comments>
</file>

<file path=xl/sharedStrings.xml><?xml version="1.0" encoding="utf-8"?>
<sst xmlns="http://schemas.openxmlformats.org/spreadsheetml/2006/main" count="375" uniqueCount="225">
  <si>
    <t>COL</t>
  </si>
  <si>
    <t>Hours open per week central library</t>
  </si>
  <si>
    <t>Seating</t>
  </si>
  <si>
    <t xml:space="preserve">  No. of classroom seats</t>
  </si>
  <si>
    <t>Library staff</t>
  </si>
  <si>
    <t xml:space="preserve">  Professional librarian positions</t>
  </si>
  <si>
    <t xml:space="preserve">  Para-professional positions</t>
  </si>
  <si>
    <t xml:space="preserve">  TOTAL LIBRARY STAFF</t>
  </si>
  <si>
    <t>Lending</t>
  </si>
  <si>
    <t xml:space="preserve">   TOTAL NO. OF LOANS</t>
  </si>
  <si>
    <t xml:space="preserve">   No. of reserve collection loans</t>
  </si>
  <si>
    <t>15a</t>
  </si>
  <si>
    <t xml:space="preserve"> </t>
  </si>
  <si>
    <t>Serial titles</t>
  </si>
  <si>
    <t>35a</t>
  </si>
  <si>
    <t>35b</t>
  </si>
  <si>
    <t>Expenditure on library materials</t>
  </si>
  <si>
    <t xml:space="preserve">   Serial subscriptions</t>
  </si>
  <si>
    <t>48b</t>
  </si>
  <si>
    <t xml:space="preserve">   Commercial binding</t>
  </si>
  <si>
    <t>48c</t>
  </si>
  <si>
    <t xml:space="preserve">   TOTAL BINDING</t>
  </si>
  <si>
    <t>Percentages</t>
  </si>
  <si>
    <t>51a</t>
  </si>
  <si>
    <t>51b</t>
  </si>
  <si>
    <t>51c</t>
  </si>
  <si>
    <t>51d</t>
  </si>
  <si>
    <t>51e</t>
  </si>
  <si>
    <t>Academic staff</t>
  </si>
  <si>
    <t xml:space="preserve">   Full-time, part-time and casual (FTE)</t>
  </si>
  <si>
    <t>Other staff</t>
  </si>
  <si>
    <t>Students</t>
  </si>
  <si>
    <t xml:space="preserve">   Persons </t>
  </si>
  <si>
    <t>Other tertiary</t>
  </si>
  <si>
    <t xml:space="preserve">   Persons</t>
  </si>
  <si>
    <t>Non-tertiary</t>
  </si>
  <si>
    <t>TOTAL STUDENTS</t>
  </si>
  <si>
    <t>Institutional population</t>
  </si>
  <si>
    <t xml:space="preserve">   Full-time equivalent </t>
  </si>
  <si>
    <t>35c</t>
  </si>
  <si>
    <t xml:space="preserve">   Extraordinary expenditure</t>
  </si>
  <si>
    <t>65A</t>
  </si>
  <si>
    <t xml:space="preserve">  (Most common in term/semester)</t>
  </si>
  <si>
    <t xml:space="preserve">  No. of seats - formal &amp; casual</t>
  </si>
  <si>
    <t xml:space="preserve">   Original items supplied</t>
  </si>
  <si>
    <t xml:space="preserve">   TOTAL </t>
  </si>
  <si>
    <t xml:space="preserve">   </t>
  </si>
  <si>
    <t xml:space="preserve">   TOTAL ITEMS SUPPLIED</t>
  </si>
  <si>
    <t xml:space="preserve">   TOTAL ITEMS RECEIVED</t>
  </si>
  <si>
    <t>Information literacy and instruction</t>
  </si>
  <si>
    <t xml:space="preserve">   Presentations to groups</t>
  </si>
  <si>
    <t xml:space="preserve">   Participants in group presentations</t>
  </si>
  <si>
    <t>12a</t>
  </si>
  <si>
    <t>12b</t>
  </si>
  <si>
    <t>12c</t>
  </si>
  <si>
    <t>Reference transactions</t>
  </si>
  <si>
    <t xml:space="preserve">   Acquired during year</t>
  </si>
  <si>
    <t xml:space="preserve">   Withdrawn during year</t>
  </si>
  <si>
    <t xml:space="preserve">   Withdrawn during  year</t>
  </si>
  <si>
    <t xml:space="preserve">   Volumes added</t>
  </si>
  <si>
    <t xml:space="preserve">   Volumes withdrawn</t>
  </si>
  <si>
    <t xml:space="preserve">   TOTAL SERIAL VOLS AT YEAR END</t>
  </si>
  <si>
    <t>New serial titles:</t>
  </si>
  <si>
    <t xml:space="preserve">   Print &amp; non-print </t>
  </si>
  <si>
    <t xml:space="preserve">   Electronic serials - individual titles</t>
  </si>
  <si>
    <t>35d</t>
  </si>
  <si>
    <t>TOTAL NEW SERIAL TITLES</t>
  </si>
  <si>
    <t>Cancelled serial titles:</t>
  </si>
  <si>
    <t>40a</t>
  </si>
  <si>
    <t>40b</t>
  </si>
  <si>
    <t>40c</t>
  </si>
  <si>
    <t>40d</t>
  </si>
  <si>
    <t>Current serial titles:</t>
  </si>
  <si>
    <t xml:space="preserve">   Print &amp; non-print titles</t>
  </si>
  <si>
    <t>41a</t>
  </si>
  <si>
    <t>41b</t>
  </si>
  <si>
    <t>41c</t>
  </si>
  <si>
    <t>41d</t>
  </si>
  <si>
    <t>$</t>
  </si>
  <si>
    <t>Expenditure on binding</t>
  </si>
  <si>
    <t xml:space="preserve">Other operating expenditure </t>
  </si>
  <si>
    <t xml:space="preserve">   TOTAL SALARIES</t>
  </si>
  <si>
    <t>TOTAL LIBRARY EXPENDITURE</t>
  </si>
  <si>
    <t>Other registered users</t>
  </si>
  <si>
    <t>AUT</t>
  </si>
  <si>
    <t>Serial volumes (physical items, bound or unbound)</t>
  </si>
  <si>
    <t xml:space="preserve">   EFTS</t>
  </si>
  <si>
    <t>TOTAL CURRENT SERIAL TITLES*</t>
  </si>
  <si>
    <t>Library expenditure as % total university operating income</t>
  </si>
  <si>
    <t>Higher Degree (Masters &amp; Doctors)</t>
  </si>
  <si>
    <t>CP</t>
  </si>
  <si>
    <t>Vols/items added</t>
  </si>
  <si>
    <t>Volumes/items held per FTE</t>
  </si>
  <si>
    <t>Collection expenditure/FTE</t>
  </si>
  <si>
    <t>Turnover</t>
  </si>
  <si>
    <t>Average</t>
  </si>
  <si>
    <t>Services</t>
  </si>
  <si>
    <t>Seats/EFTS</t>
  </si>
  <si>
    <t>Loans (ordinary)</t>
  </si>
  <si>
    <t>Reserve collection loans</t>
  </si>
  <si>
    <t>TOTAL LOANS</t>
  </si>
  <si>
    <t>Restricted loan as % total loans</t>
  </si>
  <si>
    <t>Ordinary loans/FTE</t>
  </si>
  <si>
    <t>Total loans/FTE</t>
  </si>
  <si>
    <t>Collection resources</t>
  </si>
  <si>
    <t>Volumes/items added</t>
  </si>
  <si>
    <t>Total current serial titles</t>
  </si>
  <si>
    <t>Volumes/items added per FTE</t>
  </si>
  <si>
    <t>Staffing</t>
  </si>
  <si>
    <t>Library staff per 100 FTE user population</t>
  </si>
  <si>
    <t>Loans per library staff member</t>
  </si>
  <si>
    <t>Expenditure</t>
  </si>
  <si>
    <t>Total library expenditure</t>
  </si>
  <si>
    <t>Total expenditure/FTE</t>
  </si>
  <si>
    <t>Total Library / total university income</t>
  </si>
  <si>
    <t>Salaries + oncosts per staff member</t>
  </si>
  <si>
    <t>Archives and manuscripts (linear metres)</t>
  </si>
  <si>
    <t>Total</t>
  </si>
  <si>
    <t>Volumes/items added*</t>
  </si>
  <si>
    <t>Volumes/items held per FTE*</t>
  </si>
  <si>
    <t>Volumes/items added per FTE*</t>
  </si>
  <si>
    <t>Volumes held per EFTS</t>
  </si>
  <si>
    <t>Volumes added per EFTS</t>
  </si>
  <si>
    <t>Collection expenditure/EFTS</t>
  </si>
  <si>
    <t>TABLE 1:  TRENDS IN OVERALL UNIVERSITY LIBRARY KEY STATISTICS AND RATIOS</t>
  </si>
  <si>
    <t xml:space="preserve">   TOTAL MONOGRAPH/NON-SERIAL</t>
  </si>
  <si>
    <t xml:space="preserve">   TITLES AT YEAR END</t>
  </si>
  <si>
    <t xml:space="preserve">   Electronic serials within a single</t>
  </si>
  <si>
    <t xml:space="preserve">   publisher's collection</t>
  </si>
  <si>
    <t xml:space="preserve">   Electronic serials within aggregated</t>
  </si>
  <si>
    <t xml:space="preserve">   collections</t>
  </si>
  <si>
    <t xml:space="preserve">   Electronic serials within aggregated </t>
  </si>
  <si>
    <t>Avge</t>
  </si>
  <si>
    <t xml:space="preserve">   Photocopies/ electronic items</t>
  </si>
  <si>
    <t xml:space="preserve">   supplied</t>
  </si>
  <si>
    <t xml:space="preserve">   received</t>
  </si>
  <si>
    <t>42a</t>
  </si>
  <si>
    <t xml:space="preserve">Use of Electronic Databases and </t>
  </si>
  <si>
    <t>Resources</t>
  </si>
  <si>
    <t>13a</t>
  </si>
  <si>
    <t>13b</t>
  </si>
  <si>
    <t xml:space="preserve">   databases</t>
  </si>
  <si>
    <t>13c</t>
  </si>
  <si>
    <t>Expenditure on E-Resources $</t>
  </si>
  <si>
    <t>51f</t>
  </si>
  <si>
    <t>51g</t>
  </si>
  <si>
    <t>51h</t>
  </si>
  <si>
    <t>Monographs &amp; other non-serials</t>
  </si>
  <si>
    <t>Participants in group presentations/FTE</t>
  </si>
  <si>
    <t>TABLE 3: LIBRARY ORGANISATION</t>
  </si>
  <si>
    <t>TABLE 4: LIBRARY SERVICES</t>
  </si>
  <si>
    <t>TABLE 5: INFORMATION RESOURCES</t>
  </si>
  <si>
    <t>*51</t>
  </si>
  <si>
    <t>Waikato</t>
  </si>
  <si>
    <t>34a</t>
  </si>
  <si>
    <t>Col 34a: Includes nonbook materials, including substantial collections in some libraries of photographs and microforms.</t>
  </si>
  <si>
    <t>Lincoln</t>
  </si>
  <si>
    <t>Canterbury</t>
  </si>
  <si>
    <t>Auckland</t>
  </si>
  <si>
    <t>Massey</t>
  </si>
  <si>
    <t>Victoria</t>
  </si>
  <si>
    <t>Otago</t>
  </si>
  <si>
    <t>EFTS=Equivalent full time student</t>
  </si>
  <si>
    <t>FTE=Full time equivalent (staff only)</t>
  </si>
  <si>
    <t>Before publishing hide Rows / Columns this colour</t>
  </si>
  <si>
    <t>External Students</t>
  </si>
  <si>
    <t xml:space="preserve">   Original items received</t>
  </si>
  <si>
    <t>* Volumes/items includes non-book materials.</t>
  </si>
  <si>
    <t>Total library / total university income</t>
  </si>
  <si>
    <t xml:space="preserve">   No. of loans (incl. renewals)</t>
  </si>
  <si>
    <t xml:space="preserve">   No. of sessions (logins) to electronic </t>
  </si>
  <si>
    <t>Before publishing hide Rows / Columns this colour in all sheets</t>
  </si>
  <si>
    <t>Information Literacy</t>
  </si>
  <si>
    <t>Population</t>
  </si>
  <si>
    <t>Total loans</t>
  </si>
  <si>
    <t>% of professional library staff</t>
  </si>
  <si>
    <t>Total library expenditure/FTE</t>
  </si>
  <si>
    <t>No. of professional library staff</t>
  </si>
  <si>
    <t xml:space="preserve">   Monographs &amp; other non-serials</t>
  </si>
  <si>
    <t>Exp on e-resources/FTE</t>
  </si>
  <si>
    <t>E-resource expenditure/FTE</t>
  </si>
  <si>
    <t>Professional staff / library staff</t>
  </si>
  <si>
    <t xml:space="preserve">   Exp on e-resources as % of total acq exp</t>
  </si>
  <si>
    <t xml:space="preserve">   Acq. &amp; bindery as % total library </t>
  </si>
  <si>
    <t xml:space="preserve">   Staff salaries (excl. bind) as % Total library</t>
  </si>
  <si>
    <t xml:space="preserve">   Other expenditure as % Total Library </t>
  </si>
  <si>
    <t>TABLE 7: INSTITUTIONAL POPULATION</t>
  </si>
  <si>
    <t xml:space="preserve">TABLE 6: EXPENDITURE </t>
  </si>
  <si>
    <t>TOTAL UNIVERSITY OPERATING INCOME $</t>
  </si>
  <si>
    <t>TOTAL VOLUMES / PHYSICAL ITEMS IN LIBRARY</t>
  </si>
  <si>
    <t xml:space="preserve">   TOTAL PRINT ITEMS AT YEAR END</t>
  </si>
  <si>
    <t>29a</t>
  </si>
  <si>
    <t>29b</t>
  </si>
  <si>
    <t>EFTS (Equivalent full time students)</t>
  </si>
  <si>
    <t>FTE user population (staff+students)</t>
  </si>
  <si>
    <t>Interloan: total items received</t>
  </si>
  <si>
    <t>Interloan: total items received/FTE</t>
  </si>
  <si>
    <t>Staff salaries (including bindery staff)</t>
  </si>
  <si>
    <t xml:space="preserve">  Library support staff</t>
  </si>
  <si>
    <t>Interloan / Document Delivery Services</t>
  </si>
  <si>
    <t>Electronic full-text downloads/FTE</t>
  </si>
  <si>
    <t xml:space="preserve">   No. of searches in databases</t>
  </si>
  <si>
    <t>E-resources as % of total acq expenditure</t>
  </si>
  <si>
    <t>Acq. &amp; bindery as % total library exp.</t>
  </si>
  <si>
    <t>Staff salaries (excl. bind) as % Total library exp</t>
  </si>
  <si>
    <t>Other expenditure as % Total Library exp.</t>
  </si>
  <si>
    <t xml:space="preserve">Libraries under the control of the </t>
  </si>
  <si>
    <t xml:space="preserve">     University Librarian</t>
  </si>
  <si>
    <t xml:space="preserve">  Other professional positions </t>
  </si>
  <si>
    <t xml:space="preserve">    volumes / items</t>
  </si>
  <si>
    <t xml:space="preserve">   Titles (physical)</t>
  </si>
  <si>
    <t xml:space="preserve">   Titles (electronic) (E-Books)</t>
  </si>
  <si>
    <t xml:space="preserve">   TOTAL E-BOOKS AT YEAR END</t>
  </si>
  <si>
    <t>TOTAL CANCELLED SERIAL TITLES</t>
  </si>
  <si>
    <t xml:space="preserve">   Binding materials (in-house)</t>
  </si>
  <si>
    <t>Interloan as % of total loans</t>
  </si>
  <si>
    <t xml:space="preserve">  Other staff</t>
  </si>
  <si>
    <t xml:space="preserve">   No. of full-text downloads</t>
  </si>
  <si>
    <t>TABLE 2:  UNIVERSITY LIBRARY KEY PERFORMANCE INDICATORS 2009</t>
  </si>
  <si>
    <t>*The University of Otago figures do not include the cost of the libraries in its Schools of Medicine and Health Sciences in Christchurch and Wellington.</t>
  </si>
  <si>
    <r>
      <t xml:space="preserve">EFTS </t>
    </r>
    <r>
      <rPr>
        <sz val="10"/>
        <rFont val="Verdana"/>
        <family val="2"/>
      </rPr>
      <t>(Equivalent full time students)</t>
    </r>
  </si>
  <si>
    <r>
      <t>FTE</t>
    </r>
    <r>
      <rPr>
        <sz val="10"/>
        <rFont val="Verdana"/>
        <family val="2"/>
      </rPr>
      <t xml:space="preserve"> - Full time equivalent (staff &amp; students)</t>
    </r>
  </si>
  <si>
    <r>
      <t xml:space="preserve"> </t>
    </r>
    <r>
      <rPr>
        <sz val="10"/>
        <rFont val="Verdana"/>
        <family val="2"/>
      </rPr>
      <t xml:space="preserve">  Full-time and part-time (headcount)</t>
    </r>
  </si>
  <si>
    <r>
      <t xml:space="preserve"> </t>
    </r>
    <r>
      <rPr>
        <sz val="10"/>
        <rFont val="Verdana"/>
        <family val="2"/>
      </rPr>
      <t xml:space="preserve">  Full-time and part-time staff (headcount)</t>
    </r>
  </si>
  <si>
    <t>* Col. 41 The total includes duplicate titles because of overlap between electronic collections.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</si>
</sst>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&quot;$&quot;#,##0"/>
    <numFmt numFmtId="173" formatCode="&quot;$&quot;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Arial"/>
      <family val="2"/>
    </font>
    <font>
      <sz val="9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vertAlign val="superscript"/>
      <sz val="10"/>
      <color indexed="10"/>
      <name val="Verdana"/>
      <family val="2"/>
    </font>
    <font>
      <b/>
      <sz val="12"/>
      <name val="Verdana"/>
      <family val="2"/>
    </font>
    <font>
      <sz val="11"/>
      <color indexed="62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sz val="10"/>
      <color indexed="4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Verdana"/>
      <family val="2"/>
    </font>
    <font>
      <sz val="10"/>
      <color rgb="FFFF0000"/>
      <name val="Verdana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6" fillId="0" borderId="0" xfId="55" applyFont="1" applyFill="1" applyBorder="1">
      <alignment/>
      <protection/>
    </xf>
    <xf numFmtId="170" fontId="7" fillId="0" borderId="0" xfId="42" applyNumberFormat="1" applyFont="1" applyFill="1" applyBorder="1" applyAlignment="1">
      <alignment horizontal="right"/>
    </xf>
    <xf numFmtId="170" fontId="8" fillId="0" borderId="0" xfId="42" applyNumberFormat="1" applyFont="1" applyFill="1" applyBorder="1" applyAlignment="1">
      <alignment horizontal="right"/>
    </xf>
    <xf numFmtId="0" fontId="8" fillId="0" borderId="0" xfId="55" applyFont="1" applyFill="1" applyBorder="1" applyAlignment="1">
      <alignment horizontal="right"/>
      <protection/>
    </xf>
    <xf numFmtId="0" fontId="8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3" fontId="8" fillId="0" borderId="0" xfId="42" applyNumberFormat="1" applyFont="1" applyFill="1" applyBorder="1" applyAlignment="1">
      <alignment horizontal="right"/>
    </xf>
    <xf numFmtId="0" fontId="10" fillId="0" borderId="0" xfId="55" applyFont="1" applyFill="1" applyBorder="1">
      <alignment/>
      <protection/>
    </xf>
    <xf numFmtId="170" fontId="10" fillId="0" borderId="0" xfId="42" applyNumberFormat="1" applyFont="1" applyFill="1" applyBorder="1" applyAlignment="1">
      <alignment horizontal="right"/>
    </xf>
    <xf numFmtId="0" fontId="10" fillId="0" borderId="0" xfId="55" applyFont="1" applyFill="1" applyBorder="1" applyAlignment="1">
      <alignment horizontal="right"/>
      <protection/>
    </xf>
    <xf numFmtId="0" fontId="11" fillId="0" borderId="0" xfId="55" applyFont="1" applyFill="1" applyBorder="1">
      <alignment/>
      <protection/>
    </xf>
    <xf numFmtId="0" fontId="12" fillId="0" borderId="0" xfId="55" applyFont="1" applyFill="1" applyBorder="1" quotePrefix="1">
      <alignment/>
      <protection/>
    </xf>
    <xf numFmtId="0" fontId="13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1" fontId="8" fillId="33" borderId="0" xfId="44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9" fontId="8" fillId="33" borderId="0" xfId="58" applyFont="1" applyFill="1" applyAlignment="1">
      <alignment horizontal="right"/>
    </xf>
    <xf numFmtId="9" fontId="8" fillId="33" borderId="0" xfId="58" applyFont="1" applyFill="1" applyAlignment="1">
      <alignment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34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3" fillId="34" borderId="1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13" fillId="34" borderId="1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/>
    </xf>
    <xf numFmtId="3" fontId="8" fillId="0" borderId="10" xfId="42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5" fillId="0" borderId="11" xfId="55" applyFont="1" applyFill="1" applyBorder="1">
      <alignment/>
      <protection/>
    </xf>
    <xf numFmtId="0" fontId="15" fillId="0" borderId="12" xfId="55" applyFont="1" applyFill="1" applyBorder="1">
      <alignment/>
      <protection/>
    </xf>
    <xf numFmtId="0" fontId="15" fillId="0" borderId="13" xfId="55" applyFont="1" applyFill="1" applyBorder="1" applyAlignment="1">
      <alignment horizontal="center"/>
      <protection/>
    </xf>
    <xf numFmtId="0" fontId="15" fillId="0" borderId="13" xfId="55" applyFont="1" applyFill="1" applyBorder="1" applyAlignment="1">
      <alignment horizontal="right"/>
      <protection/>
    </xf>
    <xf numFmtId="0" fontId="15" fillId="0" borderId="12" xfId="55" applyFont="1" applyFill="1" applyBorder="1" applyAlignment="1">
      <alignment horizontal="right"/>
      <protection/>
    </xf>
    <xf numFmtId="0" fontId="15" fillId="34" borderId="14" xfId="0" applyFont="1" applyFill="1" applyBorder="1" applyAlignment="1">
      <alignment horizontal="left" wrapText="1"/>
    </xf>
    <xf numFmtId="0" fontId="15" fillId="0" borderId="15" xfId="55" applyFont="1" applyFill="1" applyBorder="1">
      <alignment/>
      <protection/>
    </xf>
    <xf numFmtId="0" fontId="15" fillId="0" borderId="0" xfId="55" applyFont="1" applyFill="1" applyBorder="1" applyAlignment="1">
      <alignment horizontal="center"/>
      <protection/>
    </xf>
    <xf numFmtId="0" fontId="15" fillId="0" borderId="16" xfId="55" applyFont="1" applyFill="1" applyBorder="1" applyAlignment="1">
      <alignment horizontal="center"/>
      <protection/>
    </xf>
    <xf numFmtId="0" fontId="10" fillId="34" borderId="14" xfId="0" applyFont="1" applyFill="1" applyBorder="1" applyAlignment="1">
      <alignment horizontal="left" wrapText="1"/>
    </xf>
    <xf numFmtId="0" fontId="10" fillId="0" borderId="17" xfId="55" applyFont="1" applyFill="1" applyBorder="1">
      <alignment/>
      <protection/>
    </xf>
    <xf numFmtId="3" fontId="10" fillId="0" borderId="0" xfId="55" applyNumberFormat="1" applyFont="1" applyFill="1" applyBorder="1" applyAlignment="1">
      <alignment horizontal="right"/>
      <protection/>
    </xf>
    <xf numFmtId="3" fontId="10" fillId="0" borderId="16" xfId="55" applyNumberFormat="1" applyFont="1" applyFill="1" applyBorder="1" applyAlignment="1">
      <alignment horizontal="right"/>
      <protection/>
    </xf>
    <xf numFmtId="0" fontId="15" fillId="0" borderId="17" xfId="55" applyFont="1" applyFill="1" applyBorder="1">
      <alignment/>
      <protection/>
    </xf>
    <xf numFmtId="0" fontId="10" fillId="0" borderId="16" xfId="55" applyFont="1" applyFill="1" applyBorder="1" applyAlignment="1">
      <alignment horizontal="right"/>
      <protection/>
    </xf>
    <xf numFmtId="0" fontId="10" fillId="0" borderId="17" xfId="55" applyFont="1" applyFill="1" applyBorder="1" applyAlignment="1">
      <alignment/>
      <protection/>
    </xf>
    <xf numFmtId="166" fontId="10" fillId="0" borderId="0" xfId="55" applyNumberFormat="1" applyFont="1" applyFill="1" applyBorder="1" applyAlignment="1">
      <alignment horizontal="right"/>
      <protection/>
    </xf>
    <xf numFmtId="166" fontId="10" fillId="0" borderId="16" xfId="55" applyNumberFormat="1" applyFont="1" applyFill="1" applyBorder="1" applyAlignment="1">
      <alignment horizontal="right"/>
      <protection/>
    </xf>
    <xf numFmtId="2" fontId="10" fillId="0" borderId="0" xfId="55" applyNumberFormat="1" applyFont="1" applyFill="1" applyBorder="1" applyAlignment="1">
      <alignment horizontal="right"/>
      <protection/>
    </xf>
    <xf numFmtId="2" fontId="10" fillId="0" borderId="16" xfId="55" applyNumberFormat="1" applyFont="1" applyFill="1" applyBorder="1" applyAlignment="1">
      <alignment horizontal="right"/>
      <protection/>
    </xf>
    <xf numFmtId="170" fontId="10" fillId="0" borderId="16" xfId="42" applyNumberFormat="1" applyFont="1" applyFill="1" applyBorder="1" applyAlignment="1">
      <alignment horizontal="right"/>
    </xf>
    <xf numFmtId="168" fontId="10" fillId="0" borderId="0" xfId="58" applyNumberFormat="1" applyFont="1" applyFill="1" applyBorder="1" applyAlignment="1">
      <alignment horizontal="right"/>
    </xf>
    <xf numFmtId="168" fontId="10" fillId="0" borderId="0" xfId="55" applyNumberFormat="1" applyFont="1" applyFill="1" applyBorder="1" applyAlignment="1">
      <alignment horizontal="right"/>
      <protection/>
    </xf>
    <xf numFmtId="168" fontId="10" fillId="0" borderId="0" xfId="42" applyNumberFormat="1" applyFont="1" applyFill="1" applyBorder="1" applyAlignment="1">
      <alignment horizontal="right"/>
    </xf>
    <xf numFmtId="168" fontId="10" fillId="0" borderId="16" xfId="42" applyNumberFormat="1" applyFont="1" applyFill="1" applyBorder="1" applyAlignment="1">
      <alignment horizontal="right"/>
    </xf>
    <xf numFmtId="166" fontId="10" fillId="0" borderId="0" xfId="42" applyNumberFormat="1" applyFont="1" applyFill="1" applyBorder="1" applyAlignment="1">
      <alignment horizontal="right"/>
    </xf>
    <xf numFmtId="166" fontId="10" fillId="0" borderId="16" xfId="42" applyNumberFormat="1" applyFont="1" applyFill="1" applyBorder="1" applyAlignment="1">
      <alignment horizontal="right"/>
    </xf>
    <xf numFmtId="3" fontId="10" fillId="0" borderId="0" xfId="42" applyNumberFormat="1" applyFont="1" applyFill="1" applyBorder="1" applyAlignment="1">
      <alignment horizontal="right"/>
    </xf>
    <xf numFmtId="3" fontId="10" fillId="0" borderId="16" xfId="42" applyNumberFormat="1" applyFont="1" applyFill="1" applyBorder="1" applyAlignment="1">
      <alignment horizontal="right"/>
    </xf>
    <xf numFmtId="168" fontId="10" fillId="0" borderId="16" xfId="58" applyNumberFormat="1" applyFont="1" applyFill="1" applyBorder="1" applyAlignment="1">
      <alignment horizontal="right"/>
    </xf>
    <xf numFmtId="2" fontId="10" fillId="0" borderId="0" xfId="58" applyNumberFormat="1" applyFont="1" applyFill="1" applyBorder="1" applyAlignment="1">
      <alignment horizontal="right"/>
    </xf>
    <xf numFmtId="2" fontId="10" fillId="0" borderId="0" xfId="42" applyNumberFormat="1" applyFont="1" applyFill="1" applyBorder="1" applyAlignment="1">
      <alignment horizontal="right"/>
    </xf>
    <xf numFmtId="2" fontId="10" fillId="0" borderId="16" xfId="42" applyNumberFormat="1" applyFont="1" applyFill="1" applyBorder="1" applyAlignment="1">
      <alignment horizontal="right"/>
    </xf>
    <xf numFmtId="167" fontId="10" fillId="0" borderId="0" xfId="55" applyNumberFormat="1" applyFont="1" applyFill="1" applyBorder="1" applyAlignment="1">
      <alignment horizontal="right"/>
      <protection/>
    </xf>
    <xf numFmtId="167" fontId="10" fillId="0" borderId="0" xfId="44" applyNumberFormat="1" applyFont="1" applyFill="1" applyBorder="1" applyAlignment="1">
      <alignment horizontal="right"/>
    </xf>
    <xf numFmtId="167" fontId="10" fillId="0" borderId="16" xfId="44" applyNumberFormat="1" applyFont="1" applyFill="1" applyBorder="1" applyAlignment="1">
      <alignment horizontal="right"/>
    </xf>
    <xf numFmtId="172" fontId="10" fillId="0" borderId="0" xfId="44" applyNumberFormat="1" applyFont="1" applyFill="1" applyBorder="1" applyAlignment="1">
      <alignment horizontal="right"/>
    </xf>
    <xf numFmtId="172" fontId="10" fillId="0" borderId="0" xfId="55" applyNumberFormat="1" applyFont="1" applyFill="1" applyBorder="1" applyAlignment="1">
      <alignment horizontal="right"/>
      <protection/>
    </xf>
    <xf numFmtId="172" fontId="10" fillId="0" borderId="16" xfId="44" applyNumberFormat="1" applyFont="1" applyFill="1" applyBorder="1" applyAlignment="1">
      <alignment horizontal="right"/>
    </xf>
    <xf numFmtId="4" fontId="10" fillId="0" borderId="0" xfId="55" applyNumberFormat="1" applyFont="1" applyFill="1" applyBorder="1" applyAlignment="1">
      <alignment horizontal="right"/>
      <protection/>
    </xf>
    <xf numFmtId="4" fontId="10" fillId="0" borderId="16" xfId="55" applyNumberFormat="1" applyFont="1" applyFill="1" applyBorder="1" applyAlignment="1">
      <alignment horizontal="right"/>
      <protection/>
    </xf>
    <xf numFmtId="3" fontId="16" fillId="0" borderId="0" xfId="55" applyNumberFormat="1" applyFont="1" applyFill="1" applyBorder="1" applyAlignment="1">
      <alignment horizontal="right"/>
      <protection/>
    </xf>
    <xf numFmtId="168" fontId="10" fillId="0" borderId="16" xfId="55" applyNumberFormat="1" applyFont="1" applyFill="1" applyBorder="1" applyAlignment="1">
      <alignment horizontal="right"/>
      <protection/>
    </xf>
    <xf numFmtId="0" fontId="16" fillId="0" borderId="0" xfId="55" applyFont="1" applyFill="1" applyBorder="1">
      <alignment/>
      <protection/>
    </xf>
    <xf numFmtId="10" fontId="10" fillId="0" borderId="0" xfId="55" applyNumberFormat="1" applyFont="1" applyFill="1" applyBorder="1" applyAlignment="1">
      <alignment horizontal="right"/>
      <protection/>
    </xf>
    <xf numFmtId="10" fontId="10" fillId="0" borderId="0" xfId="58" applyNumberFormat="1" applyFont="1" applyFill="1" applyBorder="1" applyAlignment="1">
      <alignment horizontal="right"/>
    </xf>
    <xf numFmtId="10" fontId="10" fillId="0" borderId="16" xfId="58" applyNumberFormat="1" applyFont="1" applyFill="1" applyBorder="1" applyAlignment="1">
      <alignment horizontal="right"/>
    </xf>
    <xf numFmtId="0" fontId="10" fillId="34" borderId="18" xfId="0" applyFont="1" applyFill="1" applyBorder="1" applyAlignment="1">
      <alignment horizontal="left" wrapText="1"/>
    </xf>
    <xf numFmtId="0" fontId="10" fillId="0" borderId="18" xfId="55" applyFont="1" applyFill="1" applyBorder="1">
      <alignment/>
      <protection/>
    </xf>
    <xf numFmtId="170" fontId="10" fillId="0" borderId="10" xfId="42" applyNumberFormat="1" applyFont="1" applyFill="1" applyBorder="1" applyAlignment="1">
      <alignment horizontal="right"/>
    </xf>
    <xf numFmtId="0" fontId="10" fillId="0" borderId="10" xfId="55" applyFont="1" applyFill="1" applyBorder="1" applyAlignment="1">
      <alignment horizontal="right"/>
      <protection/>
    </xf>
    <xf numFmtId="0" fontId="10" fillId="0" borderId="19" xfId="55" applyFont="1" applyFill="1" applyBorder="1" applyAlignment="1">
      <alignment horizontal="right"/>
      <protection/>
    </xf>
    <xf numFmtId="0" fontId="10" fillId="33" borderId="0" xfId="55" applyFont="1" applyFill="1" applyBorder="1">
      <alignment/>
      <protection/>
    </xf>
    <xf numFmtId="0" fontId="10" fillId="33" borderId="15" xfId="55" applyFont="1" applyFill="1" applyBorder="1">
      <alignment/>
      <protection/>
    </xf>
    <xf numFmtId="2" fontId="10" fillId="33" borderId="0" xfId="55" applyNumberFormat="1" applyFont="1" applyFill="1" applyBorder="1" applyAlignment="1">
      <alignment horizontal="right"/>
      <protection/>
    </xf>
    <xf numFmtId="0" fontId="10" fillId="33" borderId="17" xfId="55" applyFont="1" applyFill="1" applyBorder="1">
      <alignment/>
      <protection/>
    </xf>
    <xf numFmtId="173" fontId="10" fillId="33" borderId="0" xfId="55" applyNumberFormat="1" applyFont="1" applyFill="1" applyBorder="1" applyAlignment="1">
      <alignment horizontal="right"/>
      <protection/>
    </xf>
    <xf numFmtId="170" fontId="15" fillId="33" borderId="0" xfId="42" applyNumberFormat="1" applyFont="1" applyFill="1" applyBorder="1" applyAlignment="1">
      <alignment/>
    </xf>
    <xf numFmtId="170" fontId="15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5" fillId="0" borderId="20" xfId="0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2" fontId="10" fillId="0" borderId="21" xfId="0" applyNumberFormat="1" applyFont="1" applyFill="1" applyBorder="1" applyAlignment="1">
      <alignment horizontal="right"/>
    </xf>
    <xf numFmtId="2" fontId="10" fillId="0" borderId="22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166" fontId="10" fillId="0" borderId="17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2" fontId="10" fillId="0" borderId="14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3" fontId="10" fillId="33" borderId="14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 horizontal="right"/>
    </xf>
    <xf numFmtId="3" fontId="10" fillId="33" borderId="17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168" fontId="10" fillId="33" borderId="14" xfId="58" applyNumberFormat="1" applyFont="1" applyFill="1" applyBorder="1" applyAlignment="1">
      <alignment horizontal="right"/>
    </xf>
    <xf numFmtId="168" fontId="10" fillId="33" borderId="0" xfId="58" applyNumberFormat="1" applyFont="1" applyFill="1" applyBorder="1" applyAlignment="1">
      <alignment horizontal="right"/>
    </xf>
    <xf numFmtId="168" fontId="10" fillId="33" borderId="17" xfId="58" applyNumberFormat="1" applyFont="1" applyFill="1" applyBorder="1" applyAlignment="1">
      <alignment/>
    </xf>
    <xf numFmtId="166" fontId="10" fillId="33" borderId="14" xfId="0" applyNumberFormat="1" applyFont="1" applyFill="1" applyBorder="1" applyAlignment="1">
      <alignment horizontal="right"/>
    </xf>
    <xf numFmtId="166" fontId="10" fillId="33" borderId="0" xfId="0" applyNumberFormat="1" applyFont="1" applyFill="1" applyBorder="1" applyAlignment="1">
      <alignment horizontal="right"/>
    </xf>
    <xf numFmtId="166" fontId="10" fillId="33" borderId="17" xfId="0" applyNumberFormat="1" applyFont="1" applyFill="1" applyBorder="1" applyAlignment="1">
      <alignment/>
    </xf>
    <xf numFmtId="166" fontId="10" fillId="0" borderId="14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3" fontId="10" fillId="33" borderId="17" xfId="0" applyNumberFormat="1" applyFont="1" applyFill="1" applyBorder="1" applyAlignment="1">
      <alignment horizontal="right"/>
    </xf>
    <xf numFmtId="168" fontId="10" fillId="0" borderId="14" xfId="58" applyNumberFormat="1" applyFont="1" applyFill="1" applyBorder="1" applyAlignment="1">
      <alignment horizontal="right"/>
    </xf>
    <xf numFmtId="168" fontId="10" fillId="0" borderId="17" xfId="58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170" fontId="10" fillId="33" borderId="14" xfId="42" applyNumberFormat="1" applyFont="1" applyFill="1" applyBorder="1" applyAlignment="1">
      <alignment horizontal="right"/>
    </xf>
    <xf numFmtId="170" fontId="10" fillId="33" borderId="0" xfId="42" applyNumberFormat="1" applyFont="1" applyFill="1" applyBorder="1" applyAlignment="1">
      <alignment horizontal="right"/>
    </xf>
    <xf numFmtId="170" fontId="10" fillId="33" borderId="16" xfId="42" applyNumberFormat="1" applyFont="1" applyFill="1" applyBorder="1" applyAlignment="1">
      <alignment horizontal="right"/>
    </xf>
    <xf numFmtId="170" fontId="10" fillId="33" borderId="17" xfId="42" applyNumberFormat="1" applyFont="1" applyFill="1" applyBorder="1" applyAlignment="1">
      <alignment/>
    </xf>
    <xf numFmtId="166" fontId="10" fillId="33" borderId="14" xfId="0" applyNumberFormat="1" applyFont="1" applyFill="1" applyBorder="1" applyAlignment="1">
      <alignment/>
    </xf>
    <xf numFmtId="172" fontId="10" fillId="0" borderId="14" xfId="44" applyNumberFormat="1" applyFont="1" applyFill="1" applyBorder="1" applyAlignment="1">
      <alignment horizontal="right"/>
    </xf>
    <xf numFmtId="172" fontId="10" fillId="0" borderId="17" xfId="44" applyNumberFormat="1" applyFont="1" applyFill="1" applyBorder="1" applyAlignment="1">
      <alignment/>
    </xf>
    <xf numFmtId="172" fontId="10" fillId="0" borderId="17" xfId="44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/>
    </xf>
    <xf numFmtId="166" fontId="10" fillId="33" borderId="17" xfId="0" applyNumberFormat="1" applyFont="1" applyFill="1" applyBorder="1" applyAlignment="1">
      <alignment horizontal="right"/>
    </xf>
    <xf numFmtId="169" fontId="10" fillId="33" borderId="14" xfId="42" applyNumberFormat="1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170" fontId="10" fillId="33" borderId="14" xfId="42" applyNumberFormat="1" applyFont="1" applyFill="1" applyBorder="1" applyAlignment="1">
      <alignment/>
    </xf>
    <xf numFmtId="41" fontId="10" fillId="33" borderId="0" xfId="42" applyNumberFormat="1" applyFont="1" applyFill="1" applyBorder="1" applyAlignment="1">
      <alignment horizontal="right"/>
    </xf>
    <xf numFmtId="10" fontId="10" fillId="33" borderId="17" xfId="42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0" fontId="10" fillId="0" borderId="14" xfId="0" applyNumberFormat="1" applyFont="1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right"/>
    </xf>
    <xf numFmtId="10" fontId="10" fillId="0" borderId="17" xfId="42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8" fontId="10" fillId="0" borderId="14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8" fontId="10" fillId="0" borderId="16" xfId="0" applyNumberFormat="1" applyFont="1" applyFill="1" applyBorder="1" applyAlignment="1">
      <alignment horizontal="right"/>
    </xf>
    <xf numFmtId="168" fontId="10" fillId="0" borderId="17" xfId="42" applyNumberFormat="1" applyFont="1" applyFill="1" applyBorder="1" applyAlignment="1">
      <alignment/>
    </xf>
    <xf numFmtId="171" fontId="10" fillId="33" borderId="0" xfId="44" applyNumberFormat="1" applyFont="1" applyFill="1" applyBorder="1" applyAlignment="1">
      <alignment horizontal="right"/>
    </xf>
    <xf numFmtId="171" fontId="10" fillId="33" borderId="14" xfId="44" applyNumberFormat="1" applyFont="1" applyFill="1" applyBorder="1" applyAlignment="1">
      <alignment/>
    </xf>
    <xf numFmtId="10" fontId="10" fillId="0" borderId="17" xfId="58" applyNumberFormat="1" applyFont="1" applyFill="1" applyBorder="1" applyAlignment="1">
      <alignment horizontal="right"/>
    </xf>
    <xf numFmtId="170" fontId="10" fillId="0" borderId="14" xfId="42" applyNumberFormat="1" applyFont="1" applyFill="1" applyBorder="1" applyAlignment="1">
      <alignment horizontal="right"/>
    </xf>
    <xf numFmtId="170" fontId="10" fillId="0" borderId="14" xfId="42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3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0" fontId="10" fillId="34" borderId="14" xfId="0" applyFont="1" applyFill="1" applyBorder="1" applyAlignment="1">
      <alignment wrapText="1"/>
    </xf>
    <xf numFmtId="0" fontId="10" fillId="0" borderId="20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0" fontId="15" fillId="34" borderId="14" xfId="0" applyFont="1" applyFill="1" applyBorder="1" applyAlignment="1">
      <alignment wrapText="1"/>
    </xf>
    <xf numFmtId="0" fontId="10" fillId="0" borderId="17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2" fontId="10" fillId="33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66" fontId="10" fillId="0" borderId="16" xfId="0" applyNumberFormat="1" applyFont="1" applyFill="1" applyBorder="1" applyAlignment="1">
      <alignment horizontal="right"/>
    </xf>
    <xf numFmtId="0" fontId="10" fillId="34" borderId="23" xfId="0" applyFont="1" applyFill="1" applyBorder="1" applyAlignment="1">
      <alignment wrapText="1"/>
    </xf>
    <xf numFmtId="0" fontId="10" fillId="0" borderId="18" xfId="0" applyNumberFormat="1" applyFont="1" applyFill="1" applyBorder="1" applyAlignment="1">
      <alignment horizontal="right"/>
    </xf>
    <xf numFmtId="165" fontId="10" fillId="0" borderId="10" xfId="42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165" fontId="10" fillId="33" borderId="0" xfId="42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0" fillId="34" borderId="23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right"/>
    </xf>
    <xf numFmtId="0" fontId="15" fillId="0" borderId="19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4" borderId="17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0" fontId="10" fillId="34" borderId="17" xfId="0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170" fontId="10" fillId="33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0" fillId="34" borderId="17" xfId="0" applyNumberFormat="1" applyFont="1" applyFill="1" applyBorder="1" applyAlignment="1">
      <alignment horizontal="right"/>
    </xf>
    <xf numFmtId="170" fontId="10" fillId="0" borderId="0" xfId="42" applyNumberFormat="1" applyFont="1" applyFill="1" applyBorder="1" applyAlignment="1">
      <alignment/>
    </xf>
    <xf numFmtId="170" fontId="10" fillId="0" borderId="0" xfId="42" applyNumberFormat="1" applyFont="1" applyFill="1" applyBorder="1" applyAlignment="1">
      <alignment wrapText="1"/>
    </xf>
    <xf numFmtId="170" fontId="10" fillId="0" borderId="0" xfId="42" applyNumberFormat="1" applyFont="1" applyFill="1" applyBorder="1" applyAlignment="1" applyProtection="1">
      <alignment horizontal="right"/>
      <protection locked="0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42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10" fillId="34" borderId="18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0" fontId="10" fillId="34" borderId="11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5" fillId="34" borderId="15" xfId="0" applyFont="1" applyFill="1" applyBorder="1" applyAlignment="1">
      <alignment wrapText="1"/>
    </xf>
    <xf numFmtId="0" fontId="10" fillId="34" borderId="15" xfId="0" applyNumberFormat="1" applyFont="1" applyFill="1" applyBorder="1" applyAlignment="1">
      <alignment horizontal="right"/>
    </xf>
    <xf numFmtId="0" fontId="15" fillId="34" borderId="17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0" fillId="34" borderId="17" xfId="0" applyFont="1" applyFill="1" applyBorder="1" applyAlignment="1">
      <alignment wrapText="1"/>
    </xf>
    <xf numFmtId="0" fontId="10" fillId="34" borderId="17" xfId="0" applyFont="1" applyFill="1" applyBorder="1" applyAlignment="1">
      <alignment horizontal="left" wrapText="1"/>
    </xf>
    <xf numFmtId="3" fontId="10" fillId="33" borderId="0" xfId="0" applyNumberFormat="1" applyFont="1" applyFill="1" applyBorder="1" applyAlignment="1">
      <alignment/>
    </xf>
    <xf numFmtId="3" fontId="10" fillId="0" borderId="0" xfId="42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right" wrapText="1"/>
    </xf>
    <xf numFmtId="3" fontId="10" fillId="33" borderId="0" xfId="0" applyNumberFormat="1" applyFont="1" applyFill="1" applyBorder="1" applyAlignment="1">
      <alignment horizontal="right" wrapText="1"/>
    </xf>
    <xf numFmtId="170" fontId="10" fillId="0" borderId="0" xfId="42" applyNumberFormat="1" applyFont="1" applyFill="1" applyAlignment="1">
      <alignment wrapText="1"/>
    </xf>
    <xf numFmtId="0" fontId="10" fillId="34" borderId="18" xfId="0" applyFont="1" applyFill="1" applyBorder="1" applyAlignment="1">
      <alignment wrapText="1"/>
    </xf>
    <xf numFmtId="0" fontId="10" fillId="34" borderId="18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167" fontId="10" fillId="33" borderId="0" xfId="0" applyNumberFormat="1" applyFont="1" applyFill="1" applyBorder="1" applyAlignment="1">
      <alignment horizontal="right"/>
    </xf>
    <xf numFmtId="167" fontId="10" fillId="3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0" fillId="34" borderId="20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  <xf numFmtId="164" fontId="10" fillId="33" borderId="0" xfId="44" applyFont="1" applyFill="1" applyBorder="1" applyAlignment="1">
      <alignment horizontal="right"/>
    </xf>
    <xf numFmtId="0" fontId="15" fillId="0" borderId="16" xfId="0" applyFont="1" applyFill="1" applyBorder="1" applyAlignment="1">
      <alignment horizontal="right"/>
    </xf>
    <xf numFmtId="0" fontId="15" fillId="34" borderId="14" xfId="0" applyFont="1" applyFill="1" applyBorder="1" applyAlignment="1">
      <alignment/>
    </xf>
    <xf numFmtId="170" fontId="10" fillId="33" borderId="14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3" fontId="10" fillId="34" borderId="14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42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164" fontId="10" fillId="33" borderId="14" xfId="44" applyFont="1" applyFill="1" applyBorder="1" applyAlignment="1">
      <alignment horizontal="right"/>
    </xf>
    <xf numFmtId="0" fontId="10" fillId="33" borderId="14" xfId="0" applyFont="1" applyFill="1" applyBorder="1" applyAlignment="1">
      <alignment wrapText="1"/>
    </xf>
    <xf numFmtId="0" fontId="10" fillId="33" borderId="17" xfId="0" applyFont="1" applyFill="1" applyBorder="1" applyAlignment="1">
      <alignment horizontal="right"/>
    </xf>
    <xf numFmtId="0" fontId="15" fillId="33" borderId="17" xfId="0" applyFont="1" applyFill="1" applyBorder="1" applyAlignment="1">
      <alignment/>
    </xf>
    <xf numFmtId="10" fontId="10" fillId="33" borderId="0" xfId="0" applyNumberFormat="1" applyFont="1" applyFill="1" applyBorder="1" applyAlignment="1">
      <alignment/>
    </xf>
    <xf numFmtId="168" fontId="10" fillId="33" borderId="14" xfId="0" applyNumberFormat="1" applyFont="1" applyFill="1" applyBorder="1" applyAlignment="1">
      <alignment/>
    </xf>
    <xf numFmtId="10" fontId="10" fillId="33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15" fillId="0" borderId="17" xfId="0" applyFont="1" applyFill="1" applyBorder="1" applyAlignment="1">
      <alignment wrapText="1"/>
    </xf>
    <xf numFmtId="3" fontId="10" fillId="0" borderId="0" xfId="0" applyNumberFormat="1" applyFont="1" applyBorder="1" applyAlignment="1">
      <alignment/>
    </xf>
    <xf numFmtId="0" fontId="15" fillId="0" borderId="23" xfId="0" applyFont="1" applyFill="1" applyBorder="1" applyAlignment="1">
      <alignment wrapText="1"/>
    </xf>
    <xf numFmtId="0" fontId="10" fillId="0" borderId="18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0" fontId="10" fillId="33" borderId="17" xfId="0" applyNumberFormat="1" applyFont="1" applyFill="1" applyBorder="1" applyAlignment="1">
      <alignment horizontal="right"/>
    </xf>
    <xf numFmtId="10" fontId="10" fillId="33" borderId="0" xfId="0" applyNumberFormat="1" applyFont="1" applyFill="1" applyBorder="1" applyAlignment="1">
      <alignment horizontal="right"/>
    </xf>
    <xf numFmtId="10" fontId="10" fillId="33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4" fontId="10" fillId="0" borderId="0" xfId="44" applyFont="1" applyFill="1" applyBorder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34" borderId="14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right" wrapText="1"/>
    </xf>
    <xf numFmtId="9" fontId="10" fillId="0" borderId="0" xfId="58" applyFont="1" applyFill="1" applyBorder="1" applyAlignment="1">
      <alignment horizontal="right"/>
    </xf>
    <xf numFmtId="9" fontId="10" fillId="0" borderId="16" xfId="58" applyFont="1" applyFill="1" applyBorder="1" applyAlignment="1">
      <alignment horizontal="right"/>
    </xf>
    <xf numFmtId="0" fontId="18" fillId="34" borderId="14" xfId="0" applyFont="1" applyFill="1" applyBorder="1" applyAlignment="1">
      <alignment/>
    </xf>
    <xf numFmtId="170" fontId="10" fillId="33" borderId="0" xfId="0" applyNumberFormat="1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3" fontId="10" fillId="0" borderId="14" xfId="42" applyNumberFormat="1" applyFont="1" applyFill="1" applyBorder="1" applyAlignment="1">
      <alignment horizontal="right"/>
    </xf>
    <xf numFmtId="0" fontId="15" fillId="34" borderId="23" xfId="0" applyFont="1" applyFill="1" applyBorder="1" applyAlignment="1">
      <alignment/>
    </xf>
    <xf numFmtId="3" fontId="10" fillId="34" borderId="18" xfId="0" applyNumberFormat="1" applyFont="1" applyFill="1" applyBorder="1" applyAlignment="1">
      <alignment horizontal="right"/>
    </xf>
    <xf numFmtId="3" fontId="10" fillId="0" borderId="23" xfId="42" applyNumberFormat="1" applyFont="1" applyFill="1" applyBorder="1" applyAlignment="1">
      <alignment horizontal="right"/>
    </xf>
    <xf numFmtId="3" fontId="10" fillId="0" borderId="10" xfId="42" applyNumberFormat="1" applyFont="1" applyFill="1" applyBorder="1" applyAlignment="1">
      <alignment horizontal="right"/>
    </xf>
    <xf numFmtId="3" fontId="10" fillId="0" borderId="19" xfId="42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10" fontId="15" fillId="33" borderId="14" xfId="0" applyNumberFormat="1" applyFont="1" applyFill="1" applyBorder="1" applyAlignment="1">
      <alignment horizontal="left" wrapText="1"/>
    </xf>
    <xf numFmtId="0" fontId="15" fillId="33" borderId="14" xfId="0" applyFont="1" applyFill="1" applyBorder="1" applyAlignment="1">
      <alignment/>
    </xf>
    <xf numFmtId="0" fontId="15" fillId="33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10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ZULSTATS20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45</xdr:row>
      <xdr:rowOff>0</xdr:rowOff>
    </xdr:from>
    <xdr:to>
      <xdr:col>0</xdr:col>
      <xdr:colOff>447675</xdr:colOff>
      <xdr:row>45</xdr:row>
      <xdr:rowOff>0</xdr:rowOff>
    </xdr:to>
    <xdr:sp>
      <xdr:nvSpPr>
        <xdr:cNvPr id="1" name="Line 2"/>
        <xdr:cNvSpPr>
          <a:spLocks/>
        </xdr:cNvSpPr>
      </xdr:nvSpPr>
      <xdr:spPr>
        <a:xfrm>
          <a:off x="4476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0" zoomScaleNormal="90" zoomScalePageLayoutView="0" workbookViewId="0" topLeftCell="A4">
      <selection activeCell="P16" sqref="P16"/>
    </sheetView>
  </sheetViews>
  <sheetFormatPr defaultColWidth="9.140625" defaultRowHeight="15" customHeight="1"/>
  <cols>
    <col min="1" max="1" width="37.7109375" style="7" customWidth="1"/>
    <col min="2" max="2" width="6.00390625" style="3" customWidth="1"/>
    <col min="3" max="3" width="12.8515625" style="5" hidden="1" customWidth="1"/>
    <col min="4" max="4" width="12.421875" style="5" hidden="1" customWidth="1"/>
    <col min="5" max="6" width="13.00390625" style="5" hidden="1" customWidth="1"/>
    <col min="7" max="11" width="14.7109375" style="6" customWidth="1"/>
    <col min="12" max="16384" width="9.140625" style="7" customWidth="1"/>
  </cols>
  <sheetData>
    <row r="1" spans="1:11" s="8" customFormat="1" ht="15" customHeight="1">
      <c r="A1" s="15" t="s">
        <v>124</v>
      </c>
      <c r="C1" s="4"/>
      <c r="D1" s="4"/>
      <c r="E1" s="4"/>
      <c r="F1" s="4"/>
      <c r="G1" s="16"/>
      <c r="H1" s="16"/>
      <c r="I1" s="16"/>
      <c r="J1" s="16"/>
      <c r="K1" s="16"/>
    </row>
    <row r="2" spans="3:11" s="10" customFormat="1" ht="15" customHeight="1">
      <c r="C2" s="11"/>
      <c r="D2" s="11"/>
      <c r="E2" s="11"/>
      <c r="F2" s="11"/>
      <c r="G2" s="12"/>
      <c r="H2" s="12"/>
      <c r="I2" s="12"/>
      <c r="J2" s="12"/>
      <c r="K2" s="12"/>
    </row>
    <row r="3" spans="1:11" s="10" customFormat="1" ht="15" customHeight="1">
      <c r="A3" s="68"/>
      <c r="B3" s="69"/>
      <c r="C3" s="70">
        <v>2001</v>
      </c>
      <c r="D3" s="70">
        <v>2002</v>
      </c>
      <c r="E3" s="70">
        <v>2003</v>
      </c>
      <c r="F3" s="71">
        <v>2004</v>
      </c>
      <c r="G3" s="71">
        <v>2005</v>
      </c>
      <c r="H3" s="71">
        <v>2006</v>
      </c>
      <c r="I3" s="71">
        <v>2007</v>
      </c>
      <c r="J3" s="71">
        <v>2008</v>
      </c>
      <c r="K3" s="72">
        <v>2009</v>
      </c>
    </row>
    <row r="4" spans="1:11" s="10" customFormat="1" ht="15" customHeight="1">
      <c r="A4" s="73" t="s">
        <v>173</v>
      </c>
      <c r="B4" s="74"/>
      <c r="C4" s="75"/>
      <c r="D4" s="75"/>
      <c r="E4" s="75"/>
      <c r="F4" s="75"/>
      <c r="G4" s="75"/>
      <c r="H4" s="75"/>
      <c r="I4" s="75"/>
      <c r="J4" s="75"/>
      <c r="K4" s="76"/>
    </row>
    <row r="5" spans="1:11" s="10" customFormat="1" ht="15" customHeight="1">
      <c r="A5" s="77" t="s">
        <v>193</v>
      </c>
      <c r="B5" s="78" t="s">
        <v>117</v>
      </c>
      <c r="C5" s="79">
        <v>108698</v>
      </c>
      <c r="D5" s="79">
        <v>115798</v>
      </c>
      <c r="E5" s="79">
        <v>122574</v>
      </c>
      <c r="F5" s="79">
        <v>126387</v>
      </c>
      <c r="G5" s="79">
        <v>127805</v>
      </c>
      <c r="H5" s="79">
        <v>123799</v>
      </c>
      <c r="I5" s="79">
        <v>126204</v>
      </c>
      <c r="J5" s="79">
        <v>128043</v>
      </c>
      <c r="K5" s="80">
        <f>'Tbl 2 KPIs'!$K$45</f>
        <v>133667</v>
      </c>
    </row>
    <row r="6" spans="1:11" s="10" customFormat="1" ht="15" customHeight="1">
      <c r="A6" s="77" t="s">
        <v>194</v>
      </c>
      <c r="B6" s="78" t="s">
        <v>117</v>
      </c>
      <c r="C6" s="79">
        <v>122648</v>
      </c>
      <c r="D6" s="79">
        <v>130554</v>
      </c>
      <c r="E6" s="79">
        <v>138613</v>
      </c>
      <c r="F6" s="79">
        <v>142892</v>
      </c>
      <c r="G6" s="79">
        <v>145299</v>
      </c>
      <c r="H6" s="79">
        <v>141642</v>
      </c>
      <c r="I6" s="79">
        <v>144575</v>
      </c>
      <c r="J6" s="79">
        <v>146643</v>
      </c>
      <c r="K6" s="80">
        <f>'Tbl 2 KPIs'!$K$47</f>
        <v>152712.09</v>
      </c>
    </row>
    <row r="7" spans="1:11" s="10" customFormat="1" ht="15" customHeight="1">
      <c r="A7" s="77"/>
      <c r="B7" s="78"/>
      <c r="C7" s="79"/>
      <c r="D7" s="79"/>
      <c r="E7" s="79"/>
      <c r="F7" s="79"/>
      <c r="G7" s="79"/>
      <c r="H7" s="79"/>
      <c r="I7" s="79"/>
      <c r="J7" s="79"/>
      <c r="K7" s="80"/>
    </row>
    <row r="8" spans="1:11" s="10" customFormat="1" ht="15" customHeight="1">
      <c r="A8" s="73" t="s">
        <v>96</v>
      </c>
      <c r="B8" s="81"/>
      <c r="C8" s="11"/>
      <c r="D8" s="11"/>
      <c r="E8" s="11"/>
      <c r="F8" s="11"/>
      <c r="G8" s="12"/>
      <c r="H8" s="12"/>
      <c r="I8" s="12"/>
      <c r="J8" s="12"/>
      <c r="K8" s="82"/>
    </row>
    <row r="9" spans="1:11" s="10" customFormat="1" ht="15" customHeight="1">
      <c r="A9" s="77" t="s">
        <v>1</v>
      </c>
      <c r="B9" s="83" t="s">
        <v>132</v>
      </c>
      <c r="C9" s="84">
        <v>85.5</v>
      </c>
      <c r="D9" s="84">
        <v>86.1875</v>
      </c>
      <c r="E9" s="84">
        <v>88.5625</v>
      </c>
      <c r="F9" s="84">
        <v>88.9</v>
      </c>
      <c r="G9" s="84">
        <v>91.8</v>
      </c>
      <c r="H9" s="84">
        <v>91.8</v>
      </c>
      <c r="I9" s="84">
        <v>91.8</v>
      </c>
      <c r="J9" s="84">
        <v>91.3</v>
      </c>
      <c r="K9" s="85">
        <f>'Tbl 2 KPIs'!$J$5</f>
        <v>88.625</v>
      </c>
    </row>
    <row r="10" spans="1:11" s="10" customFormat="1" ht="15" customHeight="1">
      <c r="A10" s="77" t="s">
        <v>97</v>
      </c>
      <c r="B10" s="83" t="s">
        <v>132</v>
      </c>
      <c r="C10" s="86">
        <v>0.1436732966567922</v>
      </c>
      <c r="D10" s="86">
        <v>0.14</v>
      </c>
      <c r="E10" s="86">
        <v>0.14</v>
      </c>
      <c r="F10" s="86">
        <v>0.14</v>
      </c>
      <c r="G10" s="86">
        <v>0.14</v>
      </c>
      <c r="H10" s="86">
        <v>0.16</v>
      </c>
      <c r="I10" s="86">
        <v>0.16</v>
      </c>
      <c r="J10" s="86">
        <v>0.16</v>
      </c>
      <c r="K10" s="87">
        <f>'Tbl 2 KPIs'!$J$6</f>
        <v>0.14207695242655255</v>
      </c>
    </row>
    <row r="11" spans="1:11" s="10" customFormat="1" ht="15" customHeight="1">
      <c r="A11" s="77"/>
      <c r="B11" s="78"/>
      <c r="C11" s="11"/>
      <c r="D11" s="11"/>
      <c r="E11" s="11"/>
      <c r="F11" s="11"/>
      <c r="G11" s="11"/>
      <c r="H11" s="11"/>
      <c r="I11" s="11"/>
      <c r="J11" s="11"/>
      <c r="K11" s="88"/>
    </row>
    <row r="12" spans="1:11" s="10" customFormat="1" ht="15" customHeight="1">
      <c r="A12" s="77" t="s">
        <v>174</v>
      </c>
      <c r="B12" s="78" t="s">
        <v>117</v>
      </c>
      <c r="C12" s="79">
        <v>4271527</v>
      </c>
      <c r="D12" s="79">
        <v>4211356</v>
      </c>
      <c r="E12" s="79">
        <v>4435896</v>
      </c>
      <c r="F12" s="79">
        <v>4321863</v>
      </c>
      <c r="G12" s="79">
        <v>4490629</v>
      </c>
      <c r="H12" s="11">
        <v>4566701</v>
      </c>
      <c r="I12" s="79">
        <v>4403444</v>
      </c>
      <c r="J12" s="79">
        <v>4214161</v>
      </c>
      <c r="K12" s="80">
        <f>'Tbl 2 KPIs'!$K$9</f>
        <v>4195374</v>
      </c>
    </row>
    <row r="13" spans="1:11" s="10" customFormat="1" ht="15" customHeight="1">
      <c r="A13" s="77" t="s">
        <v>101</v>
      </c>
      <c r="B13" s="83" t="s">
        <v>132</v>
      </c>
      <c r="C13" s="89">
        <v>0.286778709346798</v>
      </c>
      <c r="D13" s="89">
        <v>0.2863381770622099</v>
      </c>
      <c r="E13" s="90">
        <v>0.27174284518843544</v>
      </c>
      <c r="F13" s="90">
        <v>0.271</v>
      </c>
      <c r="G13" s="91">
        <v>0.231</v>
      </c>
      <c r="H13" s="91">
        <v>0.225</v>
      </c>
      <c r="I13" s="91">
        <v>0.188</v>
      </c>
      <c r="J13" s="91">
        <v>0.162</v>
      </c>
      <c r="K13" s="92">
        <f>'Tbl 2 KPIs'!$J$10</f>
        <v>0.16179153515276587</v>
      </c>
    </row>
    <row r="14" spans="1:11" s="10" customFormat="1" ht="15" customHeight="1">
      <c r="A14" s="77" t="s">
        <v>103</v>
      </c>
      <c r="B14" s="83" t="s">
        <v>132</v>
      </c>
      <c r="C14" s="84">
        <v>34.82753081990738</v>
      </c>
      <c r="D14" s="84">
        <v>32.257579239242</v>
      </c>
      <c r="E14" s="84">
        <v>32.00202001255293</v>
      </c>
      <c r="F14" s="84">
        <v>30.2</v>
      </c>
      <c r="G14" s="93">
        <v>30.9</v>
      </c>
      <c r="H14" s="93">
        <v>32.2</v>
      </c>
      <c r="I14" s="93">
        <v>30.5</v>
      </c>
      <c r="J14" s="93">
        <v>28.7</v>
      </c>
      <c r="K14" s="94">
        <f>'Tbl 2 KPIs'!$J$12</f>
        <v>27.472441769345178</v>
      </c>
    </row>
    <row r="15" spans="1:11" s="10" customFormat="1" ht="15" customHeight="1">
      <c r="A15" s="77"/>
      <c r="B15" s="83"/>
      <c r="C15" s="84"/>
      <c r="D15" s="84"/>
      <c r="E15" s="93"/>
      <c r="F15" s="93"/>
      <c r="G15" s="93"/>
      <c r="H15" s="93"/>
      <c r="I15" s="93"/>
      <c r="J15" s="93"/>
      <c r="K15" s="94"/>
    </row>
    <row r="16" spans="1:11" s="10" customFormat="1" ht="15" customHeight="1">
      <c r="A16" s="77" t="s">
        <v>200</v>
      </c>
      <c r="B16" s="83" t="s">
        <v>132</v>
      </c>
      <c r="C16" s="84"/>
      <c r="D16" s="84"/>
      <c r="E16" s="84">
        <v>22.953089201402513</v>
      </c>
      <c r="F16" s="84">
        <v>42.8</v>
      </c>
      <c r="G16" s="93">
        <v>52.2</v>
      </c>
      <c r="H16" s="93">
        <v>54.2</v>
      </c>
      <c r="I16" s="93">
        <v>70.3</v>
      </c>
      <c r="J16" s="93">
        <v>69.8</v>
      </c>
      <c r="K16" s="94">
        <f>'Tbl 2 KPIs'!$J$13</f>
        <v>73.61456950767622</v>
      </c>
    </row>
    <row r="17" spans="1:11" s="10" customFormat="1" ht="15" customHeight="1">
      <c r="A17" s="77"/>
      <c r="B17" s="78"/>
      <c r="C17" s="11"/>
      <c r="D17" s="11"/>
      <c r="E17" s="11"/>
      <c r="F17" s="11"/>
      <c r="G17" s="11"/>
      <c r="H17" s="11"/>
      <c r="I17" s="11"/>
      <c r="J17" s="11"/>
      <c r="K17" s="88"/>
    </row>
    <row r="18" spans="1:11" s="10" customFormat="1" ht="15" customHeight="1">
      <c r="A18" s="77" t="s">
        <v>195</v>
      </c>
      <c r="B18" s="78" t="s">
        <v>117</v>
      </c>
      <c r="C18" s="79">
        <v>88813</v>
      </c>
      <c r="D18" s="79">
        <v>90798</v>
      </c>
      <c r="E18" s="79">
        <v>85844</v>
      </c>
      <c r="F18" s="79">
        <v>73514</v>
      </c>
      <c r="G18" s="95">
        <v>65223</v>
      </c>
      <c r="H18" s="95">
        <v>55818</v>
      </c>
      <c r="I18" s="95">
        <v>48997</v>
      </c>
      <c r="J18" s="95">
        <v>42826</v>
      </c>
      <c r="K18" s="96">
        <f>'Tbl 2 KPIs'!$K$14</f>
        <v>39674</v>
      </c>
    </row>
    <row r="19" spans="1:11" s="10" customFormat="1" ht="15" customHeight="1">
      <c r="A19" s="77" t="s">
        <v>196</v>
      </c>
      <c r="B19" s="83" t="s">
        <v>132</v>
      </c>
      <c r="C19" s="86">
        <v>0.7241292153153741</v>
      </c>
      <c r="D19" s="86">
        <v>0.6954823291511558</v>
      </c>
      <c r="E19" s="86">
        <v>0.6193069914077323</v>
      </c>
      <c r="F19" s="86">
        <v>0.5</v>
      </c>
      <c r="G19" s="86">
        <v>0.4</v>
      </c>
      <c r="H19" s="86">
        <v>0.39</v>
      </c>
      <c r="I19" s="86">
        <v>0.34</v>
      </c>
      <c r="J19" s="86">
        <v>0.29</v>
      </c>
      <c r="K19" s="87">
        <f>'Tbl 2 KPIs'!J15</f>
        <v>0.25979606460758936</v>
      </c>
    </row>
    <row r="20" spans="1:11" s="10" customFormat="1" ht="15" customHeight="1">
      <c r="A20" s="77" t="s">
        <v>215</v>
      </c>
      <c r="B20" s="83" t="s">
        <v>132</v>
      </c>
      <c r="C20" s="89">
        <v>0.020791862020303278</v>
      </c>
      <c r="D20" s="89">
        <v>0.021560276547506314</v>
      </c>
      <c r="E20" s="90">
        <v>0.01935212187120708</v>
      </c>
      <c r="F20" s="90">
        <v>0.017</v>
      </c>
      <c r="G20" s="89">
        <v>0.015</v>
      </c>
      <c r="H20" s="89">
        <v>0.012</v>
      </c>
      <c r="I20" s="89">
        <v>0.011</v>
      </c>
      <c r="J20" s="89">
        <v>0.01</v>
      </c>
      <c r="K20" s="97">
        <f>'Tbl 2 KPIs'!$J$16</f>
        <v>0.009456606252505736</v>
      </c>
    </row>
    <row r="21" spans="1:11" s="10" customFormat="1" ht="15" customHeight="1">
      <c r="A21" s="77"/>
      <c r="B21" s="83"/>
      <c r="C21" s="89"/>
      <c r="D21" s="89"/>
      <c r="E21" s="90"/>
      <c r="F21" s="90"/>
      <c r="G21" s="89"/>
      <c r="H21" s="89"/>
      <c r="I21" s="89"/>
      <c r="J21" s="89"/>
      <c r="K21" s="97"/>
    </row>
    <row r="22" spans="1:11" s="10" customFormat="1" ht="15" customHeight="1">
      <c r="A22" s="73" t="s">
        <v>172</v>
      </c>
      <c r="B22" s="83"/>
      <c r="C22" s="89"/>
      <c r="D22" s="89"/>
      <c r="E22" s="89"/>
      <c r="F22" s="89"/>
      <c r="G22" s="89"/>
      <c r="H22" s="89"/>
      <c r="I22" s="89"/>
      <c r="J22" s="89"/>
      <c r="K22" s="97"/>
    </row>
    <row r="23" spans="1:11" s="10" customFormat="1" ht="15" customHeight="1">
      <c r="A23" s="77" t="s">
        <v>148</v>
      </c>
      <c r="B23" s="83" t="s">
        <v>132</v>
      </c>
      <c r="C23" s="98">
        <v>0.5360961727594217</v>
      </c>
      <c r="D23" s="98">
        <v>0.5395621735067482</v>
      </c>
      <c r="E23" s="86">
        <v>0.6426886367079567</v>
      </c>
      <c r="F23" s="86">
        <v>0.68</v>
      </c>
      <c r="G23" s="99">
        <v>0.69</v>
      </c>
      <c r="H23" s="99">
        <v>0.69</v>
      </c>
      <c r="I23" s="99">
        <v>0.65</v>
      </c>
      <c r="J23" s="99">
        <v>0.58</v>
      </c>
      <c r="K23" s="100">
        <f>'Tbl 2 KPIs'!$J$19</f>
        <v>0.652574396696424</v>
      </c>
    </row>
    <row r="24" spans="1:11" s="10" customFormat="1" ht="15" customHeight="1">
      <c r="A24" s="77"/>
      <c r="B24" s="78"/>
      <c r="C24" s="12"/>
      <c r="D24" s="11"/>
      <c r="E24" s="11"/>
      <c r="F24" s="11"/>
      <c r="G24" s="11"/>
      <c r="H24" s="11"/>
      <c r="I24" s="11"/>
      <c r="J24" s="11"/>
      <c r="K24" s="88"/>
    </row>
    <row r="25" spans="1:11" s="10" customFormat="1" ht="15" customHeight="1">
      <c r="A25" s="73" t="s">
        <v>104</v>
      </c>
      <c r="B25" s="81"/>
      <c r="C25" s="12"/>
      <c r="D25" s="11"/>
      <c r="E25" s="11"/>
      <c r="F25" s="11"/>
      <c r="G25" s="11"/>
      <c r="H25" s="11"/>
      <c r="I25" s="11"/>
      <c r="J25" s="11"/>
      <c r="K25" s="88"/>
    </row>
    <row r="26" spans="1:11" s="10" customFormat="1" ht="15" customHeight="1">
      <c r="A26" s="77" t="s">
        <v>118</v>
      </c>
      <c r="B26" s="78" t="s">
        <v>117</v>
      </c>
      <c r="C26" s="79" t="s">
        <v>90</v>
      </c>
      <c r="D26" s="79" t="s">
        <v>90</v>
      </c>
      <c r="E26" s="79">
        <v>210742</v>
      </c>
      <c r="F26" s="79">
        <v>300960</v>
      </c>
      <c r="G26" s="79">
        <v>482946</v>
      </c>
      <c r="H26" s="79">
        <v>265108</v>
      </c>
      <c r="I26" s="79">
        <v>463071</v>
      </c>
      <c r="J26" s="79">
        <v>142125</v>
      </c>
      <c r="K26" s="80">
        <f>'Tbl 2 KPIs'!$K$22</f>
        <v>198032</v>
      </c>
    </row>
    <row r="27" spans="1:11" s="10" customFormat="1" ht="15" customHeight="1">
      <c r="A27" s="77" t="s">
        <v>106</v>
      </c>
      <c r="B27" s="78" t="s">
        <v>117</v>
      </c>
      <c r="C27" s="79">
        <v>239092</v>
      </c>
      <c r="D27" s="79">
        <v>264356</v>
      </c>
      <c r="E27" s="79">
        <v>300592</v>
      </c>
      <c r="F27" s="79">
        <v>390279</v>
      </c>
      <c r="G27" s="79">
        <v>459544</v>
      </c>
      <c r="H27" s="79">
        <v>453539</v>
      </c>
      <c r="I27" s="79">
        <v>553001</v>
      </c>
      <c r="J27" s="79">
        <v>598261</v>
      </c>
      <c r="K27" s="80">
        <f>'Tbl 5 - Info Resour'!$K$57</f>
        <v>854635</v>
      </c>
    </row>
    <row r="28" spans="1:11" s="10" customFormat="1" ht="15" customHeight="1">
      <c r="A28" s="77" t="s">
        <v>119</v>
      </c>
      <c r="B28" s="83" t="s">
        <v>132</v>
      </c>
      <c r="C28" s="84" t="s">
        <v>90</v>
      </c>
      <c r="D28" s="84">
        <v>84.2</v>
      </c>
      <c r="E28" s="101">
        <v>81.2</v>
      </c>
      <c r="F28" s="101">
        <v>80.5</v>
      </c>
      <c r="G28" s="84">
        <v>82.2</v>
      </c>
      <c r="H28" s="84">
        <v>80</v>
      </c>
      <c r="I28" s="84">
        <v>78.4</v>
      </c>
      <c r="J28" s="84">
        <v>78</v>
      </c>
      <c r="K28" s="85">
        <f>'Tbl 5 - Info Resour'!$K$63</f>
        <v>76.3654010628759</v>
      </c>
    </row>
    <row r="29" spans="1:11" s="10" customFormat="1" ht="15" customHeight="1">
      <c r="A29" s="77" t="s">
        <v>120</v>
      </c>
      <c r="B29" s="83" t="s">
        <v>132</v>
      </c>
      <c r="C29" s="84" t="s">
        <v>90</v>
      </c>
      <c r="D29" s="102">
        <v>2.1</v>
      </c>
      <c r="E29" s="101">
        <v>1.9</v>
      </c>
      <c r="F29" s="101">
        <v>2.6</v>
      </c>
      <c r="G29" s="102">
        <v>4</v>
      </c>
      <c r="H29" s="102">
        <v>2.2</v>
      </c>
      <c r="I29" s="102">
        <v>3.8</v>
      </c>
      <c r="J29" s="102">
        <v>2</v>
      </c>
      <c r="K29" s="103">
        <f>'Tbl 2 KPIs'!$J$23</f>
        <v>1.5260935236275084</v>
      </c>
    </row>
    <row r="30" spans="1:11" s="10" customFormat="1" ht="15" customHeight="1">
      <c r="A30" s="77" t="s">
        <v>93</v>
      </c>
      <c r="B30" s="83" t="s">
        <v>132</v>
      </c>
      <c r="C30" s="104">
        <v>365.8701672265344</v>
      </c>
      <c r="D30" s="104">
        <v>362</v>
      </c>
      <c r="E30" s="105">
        <v>349</v>
      </c>
      <c r="F30" s="105">
        <v>347</v>
      </c>
      <c r="G30" s="104">
        <v>358</v>
      </c>
      <c r="H30" s="104">
        <v>392</v>
      </c>
      <c r="I30" s="104">
        <v>408</v>
      </c>
      <c r="J30" s="104">
        <v>426</v>
      </c>
      <c r="K30" s="106">
        <f>'Tbl 2 KPIs'!$J$24</f>
        <v>457.6018310010688</v>
      </c>
    </row>
    <row r="31" spans="1:11" s="10" customFormat="1" ht="15" customHeight="1">
      <c r="A31" s="77" t="s">
        <v>179</v>
      </c>
      <c r="B31" s="83" t="s">
        <v>132</v>
      </c>
      <c r="C31" s="104"/>
      <c r="D31" s="104"/>
      <c r="E31" s="105"/>
      <c r="F31" s="105"/>
      <c r="G31" s="104"/>
      <c r="H31" s="104">
        <v>188.11</v>
      </c>
      <c r="I31" s="104">
        <v>231</v>
      </c>
      <c r="J31" s="104">
        <v>265</v>
      </c>
      <c r="K31" s="106">
        <f>'Tbl 2 KPIs'!$J$25</f>
        <v>304.4408992110579</v>
      </c>
    </row>
    <row r="32" spans="1:11" s="10" customFormat="1" ht="15" customHeight="1">
      <c r="A32" s="77"/>
      <c r="B32" s="78"/>
      <c r="C32" s="11"/>
      <c r="D32" s="11"/>
      <c r="E32" s="11"/>
      <c r="F32" s="11"/>
      <c r="G32" s="11"/>
      <c r="H32" s="11"/>
      <c r="I32" s="11"/>
      <c r="J32" s="11"/>
      <c r="K32" s="88"/>
    </row>
    <row r="33" spans="1:11" s="10" customFormat="1" ht="15" customHeight="1">
      <c r="A33" s="73" t="s">
        <v>108</v>
      </c>
      <c r="B33" s="81"/>
      <c r="C33" s="11"/>
      <c r="D33" s="11"/>
      <c r="E33" s="11"/>
      <c r="F33" s="11"/>
      <c r="G33" s="11"/>
      <c r="H33" s="11"/>
      <c r="I33" s="11"/>
      <c r="J33" s="11"/>
      <c r="K33" s="88"/>
    </row>
    <row r="34" spans="1:11" s="10" customFormat="1" ht="15" customHeight="1">
      <c r="A34" s="77" t="s">
        <v>4</v>
      </c>
      <c r="B34" s="78" t="s">
        <v>117</v>
      </c>
      <c r="C34" s="79">
        <v>832.43</v>
      </c>
      <c r="D34" s="79">
        <v>854.3</v>
      </c>
      <c r="E34" s="79">
        <v>857.5</v>
      </c>
      <c r="F34" s="79">
        <v>868</v>
      </c>
      <c r="G34" s="79">
        <v>898</v>
      </c>
      <c r="H34" s="79">
        <v>911</v>
      </c>
      <c r="I34" s="79">
        <v>927</v>
      </c>
      <c r="J34" s="79">
        <v>913</v>
      </c>
      <c r="K34" s="80">
        <f>'Tbl 3 - Org'!$K$20</f>
        <v>886.498</v>
      </c>
    </row>
    <row r="35" spans="1:11" s="10" customFormat="1" ht="30.75" customHeight="1">
      <c r="A35" s="77" t="s">
        <v>109</v>
      </c>
      <c r="B35" s="83" t="s">
        <v>132</v>
      </c>
      <c r="C35" s="86">
        <v>0.6787146957145653</v>
      </c>
      <c r="D35" s="86">
        <v>0.6543652435007737</v>
      </c>
      <c r="E35" s="107">
        <v>0.6186288443363899</v>
      </c>
      <c r="F35" s="107">
        <v>0.61</v>
      </c>
      <c r="G35" s="107">
        <v>0.62</v>
      </c>
      <c r="H35" s="107">
        <v>0.64</v>
      </c>
      <c r="I35" s="107">
        <v>0.64</v>
      </c>
      <c r="J35" s="107">
        <v>0.62</v>
      </c>
      <c r="K35" s="108">
        <f>'Tbl 2 KPIs'!$J$29</f>
        <v>0.5805028272483207</v>
      </c>
    </row>
    <row r="36" spans="1:11" s="111" customFormat="1" ht="15" customHeight="1">
      <c r="A36" s="77" t="s">
        <v>175</v>
      </c>
      <c r="B36" s="83" t="s">
        <v>132</v>
      </c>
      <c r="C36" s="109"/>
      <c r="D36" s="79"/>
      <c r="E36" s="79"/>
      <c r="F36" s="79"/>
      <c r="G36" s="79"/>
      <c r="H36" s="79"/>
      <c r="I36" s="90">
        <v>0.374</v>
      </c>
      <c r="J36" s="90">
        <v>0.387</v>
      </c>
      <c r="K36" s="110">
        <f>'Tbl 2 KPIs'!J32</f>
        <v>0.4000550480655342</v>
      </c>
    </row>
    <row r="37" spans="1:11" s="10" customFormat="1" ht="15" customHeight="1">
      <c r="A37" s="77"/>
      <c r="B37" s="78"/>
      <c r="C37" s="84"/>
      <c r="D37" s="11"/>
      <c r="E37" s="11"/>
      <c r="F37" s="11"/>
      <c r="G37" s="11"/>
      <c r="H37" s="11"/>
      <c r="I37" s="11"/>
      <c r="J37" s="11"/>
      <c r="K37" s="88"/>
    </row>
    <row r="38" spans="1:11" s="10" customFormat="1" ht="15" customHeight="1">
      <c r="A38" s="73" t="s">
        <v>111</v>
      </c>
      <c r="B38" s="81"/>
      <c r="C38" s="12"/>
      <c r="D38" s="11"/>
      <c r="E38" s="11"/>
      <c r="F38" s="11"/>
      <c r="G38" s="11"/>
      <c r="H38" s="11"/>
      <c r="I38" s="11"/>
      <c r="J38" s="11"/>
      <c r="K38" s="88"/>
    </row>
    <row r="39" spans="1:11" s="10" customFormat="1" ht="15" customHeight="1">
      <c r="A39" s="77" t="s">
        <v>112</v>
      </c>
      <c r="B39" s="78" t="s">
        <v>117</v>
      </c>
      <c r="C39" s="104">
        <v>84006072.27</v>
      </c>
      <c r="D39" s="104">
        <v>89631652</v>
      </c>
      <c r="E39" s="105">
        <v>93812557</v>
      </c>
      <c r="F39" s="105">
        <v>99242670</v>
      </c>
      <c r="G39" s="104">
        <v>104387522</v>
      </c>
      <c r="H39" s="104">
        <v>108396424</v>
      </c>
      <c r="I39" s="104">
        <v>116535336</v>
      </c>
      <c r="J39" s="104">
        <v>121355407</v>
      </c>
      <c r="K39" s="106">
        <f>'Tbl 6 - Expenditure'!$K$19</f>
        <v>130223033</v>
      </c>
    </row>
    <row r="40" spans="1:11" s="10" customFormat="1" ht="15" customHeight="1">
      <c r="A40" s="77" t="s">
        <v>176</v>
      </c>
      <c r="B40" s="83" t="s">
        <v>132</v>
      </c>
      <c r="C40" s="104">
        <v>684.9363403398343</v>
      </c>
      <c r="D40" s="104">
        <v>687</v>
      </c>
      <c r="E40" s="105">
        <v>677</v>
      </c>
      <c r="F40" s="105">
        <v>695</v>
      </c>
      <c r="G40" s="104">
        <v>718</v>
      </c>
      <c r="H40" s="104">
        <v>765</v>
      </c>
      <c r="I40" s="104">
        <v>806</v>
      </c>
      <c r="J40" s="104">
        <v>828</v>
      </c>
      <c r="K40" s="106">
        <f>'Tbl 2 KPIs'!$J$42</f>
        <v>852.7355823628634</v>
      </c>
    </row>
    <row r="41" spans="1:11" s="10" customFormat="1" ht="15" customHeight="1">
      <c r="A41" s="77" t="s">
        <v>168</v>
      </c>
      <c r="B41" s="83" t="s">
        <v>132</v>
      </c>
      <c r="C41" s="112">
        <v>0.0578</v>
      </c>
      <c r="D41" s="112">
        <v>0.0564</v>
      </c>
      <c r="E41" s="112">
        <v>0.054</v>
      </c>
      <c r="F41" s="112">
        <v>0.0516</v>
      </c>
      <c r="G41" s="113">
        <v>0.0502</v>
      </c>
      <c r="H41" s="113">
        <v>0.05</v>
      </c>
      <c r="I41" s="113">
        <v>0.0487</v>
      </c>
      <c r="J41" s="113">
        <v>0.0479</v>
      </c>
      <c r="K41" s="114">
        <f>'Tbl 2 KPIs'!$J$43</f>
        <v>0.0482863462136917</v>
      </c>
    </row>
    <row r="42" spans="1:11" s="10" customFormat="1" ht="15" customHeight="1">
      <c r="A42" s="115"/>
      <c r="B42" s="116"/>
      <c r="C42" s="117"/>
      <c r="D42" s="117"/>
      <c r="E42" s="117"/>
      <c r="F42" s="117"/>
      <c r="G42" s="118"/>
      <c r="H42" s="118"/>
      <c r="I42" s="118"/>
      <c r="J42" s="118"/>
      <c r="K42" s="119"/>
    </row>
    <row r="43" spans="1:11" s="10" customFormat="1" ht="15" customHeight="1" hidden="1">
      <c r="A43" s="120" t="s">
        <v>121</v>
      </c>
      <c r="B43" s="121"/>
      <c r="C43" s="122">
        <f>'Tbl 5 - Info Resour'!$K$26/C5</f>
        <v>107.28734659331359</v>
      </c>
      <c r="D43" s="122">
        <f>'Tbl 5 - Info Resour'!$K$26/D5</f>
        <v>100.70916596141556</v>
      </c>
      <c r="E43" s="122">
        <f>'Tbl 5 - Info Resour'!$K$26/E5</f>
        <v>95.14187348050973</v>
      </c>
      <c r="F43" s="122">
        <f>'Tbl 5 - Info Resour'!$K$26/F5</f>
        <v>92.27151526660178</v>
      </c>
      <c r="G43" s="122">
        <f>'Tbl 5 - Info Resour'!$K$26/G5</f>
        <v>91.24776025977074</v>
      </c>
      <c r="H43" s="122">
        <f>'Tbl 5 - Info Resour'!$K$26/H5</f>
        <v>94.20043780644431</v>
      </c>
      <c r="I43" s="122">
        <f>'Tbl 5 - Info Resour'!$K$26/I5</f>
        <v>92.40531203448386</v>
      </c>
      <c r="J43" s="122">
        <f>'Tbl 5 - Info Resour'!$K$26/J5</f>
        <v>91.07815343283116</v>
      </c>
      <c r="K43" s="122">
        <f>'Tbl 5 - Info Resour'!$K$26/K5</f>
        <v>87.24606671803811</v>
      </c>
    </row>
    <row r="44" spans="1:11" s="10" customFormat="1" ht="15" customHeight="1" hidden="1">
      <c r="A44" s="120" t="s">
        <v>122</v>
      </c>
      <c r="B44" s="123"/>
      <c r="C44" s="122"/>
      <c r="D44" s="122"/>
      <c r="E44" s="122">
        <f aca="true" t="shared" si="0" ref="E44:K44">E26/E5</f>
        <v>1.719304257020249</v>
      </c>
      <c r="F44" s="122">
        <f t="shared" si="0"/>
        <v>2.381257566047141</v>
      </c>
      <c r="G44" s="122">
        <f t="shared" si="0"/>
        <v>3.7787723484996674</v>
      </c>
      <c r="H44" s="122">
        <f t="shared" si="0"/>
        <v>2.141438945387281</v>
      </c>
      <c r="I44" s="122">
        <f t="shared" si="0"/>
        <v>3.6692260150232956</v>
      </c>
      <c r="J44" s="122">
        <f t="shared" si="0"/>
        <v>1.1099786790375108</v>
      </c>
      <c r="K44" s="122">
        <f t="shared" si="0"/>
        <v>1.4815324650063217</v>
      </c>
    </row>
    <row r="45" spans="1:11" s="10" customFormat="1" ht="15" customHeight="1" hidden="1">
      <c r="A45" s="120" t="s">
        <v>123</v>
      </c>
      <c r="B45" s="123"/>
      <c r="C45" s="124">
        <f>'Tbl 6 - Expenditure'!$K$7/'Tbl 1 Trends'!C5</f>
        <v>642.8943678816538</v>
      </c>
      <c r="D45" s="124">
        <f>'Tbl 6 - Expenditure'!$K$7/'Tbl 1 Trends'!D5</f>
        <v>603.4761567557298</v>
      </c>
      <c r="E45" s="124">
        <f>'Tbl 6 - Expenditure'!$K$7/'Tbl 1 Trends'!E5</f>
        <v>570.1154567852889</v>
      </c>
      <c r="F45" s="124">
        <f>'Tbl 6 - Expenditure'!$K$7/'Tbl 1 Trends'!F5</f>
        <v>552.9155055504126</v>
      </c>
      <c r="G45" s="124">
        <f>'Tbl 6 - Expenditure'!$K$7/'Tbl 1 Trends'!G5</f>
        <v>546.7808927663237</v>
      </c>
      <c r="H45" s="124">
        <f>'Tbl 6 - Expenditure'!$K$7/'Tbl 1 Trends'!H5</f>
        <v>564.4741233774101</v>
      </c>
      <c r="I45" s="124">
        <f>'Tbl 6 - Expenditure'!$K$7/'Tbl 1 Trends'!I5</f>
        <v>553.7172514341859</v>
      </c>
      <c r="J45" s="124">
        <f>'Tbl 6 - Expenditure'!$K$7/'Tbl 1 Trends'!J5</f>
        <v>545.7645634669603</v>
      </c>
      <c r="K45" s="124">
        <f>'Tbl 6 - Expenditure'!$K$7/'Tbl 1 Trends'!K5</f>
        <v>522.8016787988059</v>
      </c>
    </row>
    <row r="46" spans="1:11" s="10" customFormat="1" ht="15" customHeight="1">
      <c r="A46" s="13" t="s">
        <v>167</v>
      </c>
      <c r="B46" s="13"/>
      <c r="C46" s="12"/>
      <c r="D46" s="11"/>
      <c r="E46" s="11"/>
      <c r="F46" s="11"/>
      <c r="G46" s="12"/>
      <c r="H46" s="12"/>
      <c r="I46" s="12"/>
      <c r="J46" s="12"/>
      <c r="K46" s="12"/>
    </row>
    <row r="47" spans="1:11" s="10" customFormat="1" ht="15" customHeight="1">
      <c r="A47" s="14"/>
      <c r="B47" s="13"/>
      <c r="C47" s="12"/>
      <c r="D47" s="11"/>
      <c r="E47" s="11"/>
      <c r="F47" s="11"/>
      <c r="G47" s="12"/>
      <c r="H47" s="12"/>
      <c r="I47" s="12"/>
      <c r="J47" s="12"/>
      <c r="K47" s="12"/>
    </row>
    <row r="48" spans="1:11" s="10" customFormat="1" ht="15" customHeight="1" hidden="1">
      <c r="A48" s="125" t="s">
        <v>171</v>
      </c>
      <c r="B48" s="125"/>
      <c r="C48" s="125"/>
      <c r="D48" s="125"/>
      <c r="E48" s="126"/>
      <c r="F48" s="126"/>
      <c r="G48" s="126"/>
      <c r="H48" s="126"/>
      <c r="I48" s="12"/>
      <c r="J48" s="12"/>
      <c r="K48" s="12"/>
    </row>
    <row r="49" spans="3:11" s="10" customFormat="1" ht="15" customHeight="1">
      <c r="C49" s="11"/>
      <c r="D49" s="11"/>
      <c r="E49" s="11"/>
      <c r="F49" s="11"/>
      <c r="G49" s="12"/>
      <c r="H49" s="12"/>
      <c r="I49" s="12"/>
      <c r="J49" s="12"/>
      <c r="K49" s="12"/>
    </row>
    <row r="50" spans="3:11" s="10" customFormat="1" ht="15" customHeight="1">
      <c r="C50" s="11"/>
      <c r="D50" s="11"/>
      <c r="E50" s="11"/>
      <c r="F50" s="11"/>
      <c r="G50" s="12"/>
      <c r="H50" s="12"/>
      <c r="I50" s="12"/>
      <c r="J50" s="12"/>
      <c r="K50" s="12"/>
    </row>
  </sheetData>
  <sheetProtection password="C472" sheet="1" objects="1" scenarios="1"/>
  <printOptions/>
  <pageMargins left="0.3937007874015748" right="0.3937007874015748" top="0.9055118110236221" bottom="0.9055118110236221" header="0.17" footer="0.5118110236220472"/>
  <pageSetup fitToHeight="0" fitToWidth="1" horizontalDpi="600" verticalDpi="6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A50" sqref="A50:IV53"/>
    </sheetView>
  </sheetViews>
  <sheetFormatPr defaultColWidth="9.140625" defaultRowHeight="15" customHeight="1"/>
  <cols>
    <col min="1" max="1" width="45.57421875" style="2" customWidth="1"/>
    <col min="2" max="9" width="14.7109375" style="1" customWidth="1"/>
    <col min="10" max="10" width="15.28125" style="2" customWidth="1"/>
    <col min="11" max="11" width="17.7109375" style="2" hidden="1" customWidth="1"/>
    <col min="12" max="16384" width="9.140625" style="2" customWidth="1"/>
  </cols>
  <sheetData>
    <row r="1" spans="1:11" s="19" customFormat="1" ht="15" customHeight="1">
      <c r="A1" s="19" t="s">
        <v>218</v>
      </c>
      <c r="B1" s="20"/>
      <c r="C1" s="20"/>
      <c r="D1" s="20"/>
      <c r="E1" s="20"/>
      <c r="F1" s="20"/>
      <c r="G1" s="20"/>
      <c r="H1" s="20"/>
      <c r="I1" s="20"/>
      <c r="J1" s="21"/>
      <c r="K1" s="21"/>
    </row>
    <row r="2" spans="2:9" s="127" customFormat="1" ht="15" customHeight="1">
      <c r="B2" s="128"/>
      <c r="C2" s="128"/>
      <c r="D2" s="128"/>
      <c r="E2" s="128"/>
      <c r="F2" s="128"/>
      <c r="G2" s="128"/>
      <c r="H2" s="128"/>
      <c r="I2" s="129"/>
    </row>
    <row r="3" spans="1:11" s="127" customFormat="1" ht="15" customHeight="1">
      <c r="A3" s="130"/>
      <c r="B3" s="131" t="s">
        <v>158</v>
      </c>
      <c r="C3" s="132" t="s">
        <v>84</v>
      </c>
      <c r="D3" s="132" t="s">
        <v>153</v>
      </c>
      <c r="E3" s="132" t="s">
        <v>159</v>
      </c>
      <c r="F3" s="132" t="s">
        <v>160</v>
      </c>
      <c r="G3" s="132" t="s">
        <v>157</v>
      </c>
      <c r="H3" s="132" t="s">
        <v>156</v>
      </c>
      <c r="I3" s="132" t="s">
        <v>161</v>
      </c>
      <c r="J3" s="133" t="s">
        <v>95</v>
      </c>
      <c r="K3" s="134" t="s">
        <v>117</v>
      </c>
    </row>
    <row r="4" spans="1:11" s="127" customFormat="1" ht="15" customHeight="1">
      <c r="A4" s="135" t="s">
        <v>96</v>
      </c>
      <c r="B4" s="136"/>
      <c r="C4" s="137"/>
      <c r="D4" s="137"/>
      <c r="E4" s="137"/>
      <c r="F4" s="138"/>
      <c r="G4" s="138"/>
      <c r="H4" s="138"/>
      <c r="I4" s="138"/>
      <c r="J4" s="139"/>
      <c r="K4" s="140"/>
    </row>
    <row r="5" spans="1:11" s="127" customFormat="1" ht="15" customHeight="1">
      <c r="A5" s="141" t="s">
        <v>1</v>
      </c>
      <c r="B5" s="142">
        <f>'Tbl 3 - Org'!C7</f>
        <v>113</v>
      </c>
      <c r="C5" s="138">
        <f>'Tbl 3 - Org'!D7</f>
        <v>86</v>
      </c>
      <c r="D5" s="138">
        <f>'Tbl 3 - Org'!E7</f>
        <v>70.5</v>
      </c>
      <c r="E5" s="138">
        <f>'Tbl 3 - Org'!F7</f>
        <v>92</v>
      </c>
      <c r="F5" s="138">
        <f>'Tbl 3 - Org'!G7</f>
        <v>86</v>
      </c>
      <c r="G5" s="138">
        <f>'Tbl 3 - Org'!H7</f>
        <v>85</v>
      </c>
      <c r="H5" s="138">
        <f>'Tbl 3 - Org'!I7</f>
        <v>77</v>
      </c>
      <c r="I5" s="138">
        <f>'Tbl 3 - Org'!J7</f>
        <v>99.5</v>
      </c>
      <c r="J5" s="143">
        <f>'Tbl 3 - Org'!K7</f>
        <v>88.625</v>
      </c>
      <c r="K5" s="140"/>
    </row>
    <row r="6" spans="1:11" s="127" customFormat="1" ht="15" customHeight="1">
      <c r="A6" s="144" t="s">
        <v>97</v>
      </c>
      <c r="B6" s="142">
        <f>'Tbl 3 - Org'!C23</f>
        <v>0.1581147852527556</v>
      </c>
      <c r="C6" s="138">
        <f>'Tbl 3 - Org'!D23</f>
        <v>0.08204617173227038</v>
      </c>
      <c r="D6" s="138">
        <f>'Tbl 3 - Org'!E23</f>
        <v>0</v>
      </c>
      <c r="E6" s="138">
        <f>'Tbl 3 - Org'!F23</f>
        <v>0.07717315194558368</v>
      </c>
      <c r="F6" s="138">
        <f>'Tbl 3 - Org'!G23</f>
        <v>0.1639193083573487</v>
      </c>
      <c r="G6" s="138">
        <f>'Tbl 3 - Org'!H23</f>
        <v>0.20381110190555096</v>
      </c>
      <c r="H6" s="138">
        <f>'Tbl 3 - Org'!I23</f>
        <v>0.33635703918722787</v>
      </c>
      <c r="I6" s="138">
        <f>'Tbl 3 - Org'!J23</f>
        <v>0.2225618227285357</v>
      </c>
      <c r="J6" s="145">
        <f>'Tbl 3 - Org'!K23</f>
        <v>0.14207695242655255</v>
      </c>
      <c r="K6" s="140"/>
    </row>
    <row r="7" spans="1:11" s="127" customFormat="1" ht="15" customHeight="1" hidden="1">
      <c r="A7" s="146" t="s">
        <v>98</v>
      </c>
      <c r="B7" s="147">
        <f>'Tbl 4 - Services'!C5</f>
        <v>802812</v>
      </c>
      <c r="C7" s="148">
        <f>'Tbl 4 - Services'!D5</f>
        <v>328244</v>
      </c>
      <c r="D7" s="148">
        <f>'Tbl 4 - Services'!E5</f>
        <v>272313</v>
      </c>
      <c r="E7" s="148">
        <f>'Tbl 4 - Services'!F5</f>
        <v>738753</v>
      </c>
      <c r="F7" s="148">
        <f>'Tbl 4 - Services'!G5</f>
        <v>409531</v>
      </c>
      <c r="G7" s="148">
        <f>'Tbl 4 - Services'!H5</f>
        <v>569687</v>
      </c>
      <c r="H7" s="148">
        <f>'Tbl 4 - Services'!I5</f>
        <v>58936</v>
      </c>
      <c r="I7" s="148">
        <f>'Tbl 4 - Services'!J5</f>
        <v>336322</v>
      </c>
      <c r="J7" s="149"/>
      <c r="K7" s="150">
        <f>SUM(B7:I7)</f>
        <v>3516598</v>
      </c>
    </row>
    <row r="8" spans="1:11" s="127" customFormat="1" ht="15" customHeight="1" hidden="1">
      <c r="A8" s="146" t="s">
        <v>99</v>
      </c>
      <c r="B8" s="147">
        <f>'Tbl 4 - Services'!C6</f>
        <v>237703</v>
      </c>
      <c r="C8" s="148">
        <f>'Tbl 4 - Services'!D6</f>
        <v>53639</v>
      </c>
      <c r="D8" s="148">
        <f>'Tbl 4 - Services'!E6</f>
        <v>15399</v>
      </c>
      <c r="E8" s="148">
        <f>'Tbl 4 - Services'!F6</f>
        <v>23107</v>
      </c>
      <c r="F8" s="148">
        <f>'Tbl 4 - Services'!G6</f>
        <v>67118</v>
      </c>
      <c r="G8" s="148">
        <f>'Tbl 4 - Services'!H6</f>
        <v>90746</v>
      </c>
      <c r="H8" s="148">
        <f>'Tbl 4 - Services'!I6</f>
        <v>8323</v>
      </c>
      <c r="I8" s="148">
        <f>'Tbl 4 - Services'!J6</f>
        <v>182741</v>
      </c>
      <c r="J8" s="149"/>
      <c r="K8" s="150">
        <f>SUM(B8:I8)</f>
        <v>678776</v>
      </c>
    </row>
    <row r="9" spans="1:11" s="127" customFormat="1" ht="15" customHeight="1" hidden="1">
      <c r="A9" s="146" t="s">
        <v>100</v>
      </c>
      <c r="B9" s="147">
        <f aca="true" t="shared" si="0" ref="B9:I9">SUM(B7:B8)</f>
        <v>1040515</v>
      </c>
      <c r="C9" s="148">
        <f t="shared" si="0"/>
        <v>381883</v>
      </c>
      <c r="D9" s="148">
        <f t="shared" si="0"/>
        <v>287712</v>
      </c>
      <c r="E9" s="148">
        <f t="shared" si="0"/>
        <v>761860</v>
      </c>
      <c r="F9" s="148">
        <f t="shared" si="0"/>
        <v>476649</v>
      </c>
      <c r="G9" s="148">
        <f t="shared" si="0"/>
        <v>660433</v>
      </c>
      <c r="H9" s="148">
        <f t="shared" si="0"/>
        <v>67259</v>
      </c>
      <c r="I9" s="148">
        <f t="shared" si="0"/>
        <v>519063</v>
      </c>
      <c r="J9" s="149"/>
      <c r="K9" s="150">
        <f>SUM(B9:I9)</f>
        <v>4195374</v>
      </c>
    </row>
    <row r="10" spans="1:11" s="127" customFormat="1" ht="15" customHeight="1" hidden="1">
      <c r="A10" s="146" t="s">
        <v>101</v>
      </c>
      <c r="B10" s="151">
        <f aca="true" t="shared" si="1" ref="B10:I10">B8/B9</f>
        <v>0.22844745150238102</v>
      </c>
      <c r="C10" s="152">
        <f t="shared" si="1"/>
        <v>0.14045925060817058</v>
      </c>
      <c r="D10" s="152">
        <f t="shared" si="1"/>
        <v>0.05352227227227227</v>
      </c>
      <c r="E10" s="152">
        <f t="shared" si="1"/>
        <v>0.030329719371013048</v>
      </c>
      <c r="F10" s="152">
        <f t="shared" si="1"/>
        <v>0.14081221192114113</v>
      </c>
      <c r="G10" s="152">
        <f t="shared" si="1"/>
        <v>0.1374037941774563</v>
      </c>
      <c r="H10" s="152">
        <f t="shared" si="1"/>
        <v>0.12374552104551063</v>
      </c>
      <c r="I10" s="152">
        <f t="shared" si="1"/>
        <v>0.3520593839283478</v>
      </c>
      <c r="J10" s="153">
        <f>K8/K9</f>
        <v>0.16179153515276587</v>
      </c>
      <c r="K10" s="140"/>
    </row>
    <row r="11" spans="1:11" s="127" customFormat="1" ht="15" customHeight="1" hidden="1">
      <c r="A11" s="146" t="s">
        <v>102</v>
      </c>
      <c r="B11" s="154">
        <f aca="true" t="shared" si="2" ref="B11:I11">B7/B47</f>
        <v>22.1893864013267</v>
      </c>
      <c r="C11" s="155">
        <f t="shared" si="2"/>
        <v>16.5930644019816</v>
      </c>
      <c r="D11" s="155">
        <f t="shared" si="2"/>
        <v>23.128333616443012</v>
      </c>
      <c r="E11" s="155">
        <f t="shared" si="2"/>
        <v>32.19235239185483</v>
      </c>
      <c r="F11" s="155">
        <f t="shared" si="2"/>
        <v>21.200548739452294</v>
      </c>
      <c r="G11" s="155">
        <f t="shared" si="2"/>
        <v>32.125810635538265</v>
      </c>
      <c r="H11" s="155">
        <f t="shared" si="2"/>
        <v>17.34942596408596</v>
      </c>
      <c r="I11" s="155">
        <f t="shared" si="2"/>
        <v>15.584171261758028</v>
      </c>
      <c r="J11" s="156">
        <f>K7/K47</f>
        <v>23.027633241087855</v>
      </c>
      <c r="K11" s="140"/>
    </row>
    <row r="12" spans="1:11" s="127" customFormat="1" ht="15" customHeight="1">
      <c r="A12" s="144" t="s">
        <v>103</v>
      </c>
      <c r="B12" s="157">
        <f aca="true" t="shared" si="3" ref="B12:I12">B9/B47</f>
        <v>28.759397457158652</v>
      </c>
      <c r="C12" s="158">
        <f t="shared" si="3"/>
        <v>19.30456981093924</v>
      </c>
      <c r="D12" s="158">
        <f t="shared" si="3"/>
        <v>24.436215389842026</v>
      </c>
      <c r="E12" s="158">
        <f t="shared" si="3"/>
        <v>33.199277151170314</v>
      </c>
      <c r="F12" s="158">
        <f t="shared" si="3"/>
        <v>24.675104829942537</v>
      </c>
      <c r="G12" s="158">
        <f t="shared" si="3"/>
        <v>37.243162465459875</v>
      </c>
      <c r="H12" s="158">
        <f t="shared" si="3"/>
        <v>19.799528996173095</v>
      </c>
      <c r="I12" s="158">
        <f t="shared" si="3"/>
        <v>24.051851165376952</v>
      </c>
      <c r="J12" s="139">
        <f>K9/K47</f>
        <v>27.472441769345178</v>
      </c>
      <c r="K12" s="140"/>
    </row>
    <row r="13" spans="1:11" s="127" customFormat="1" ht="15" customHeight="1">
      <c r="A13" s="144" t="s">
        <v>200</v>
      </c>
      <c r="B13" s="159" t="str">
        <f>'Tbl 4 - Services'!C14</f>
        <v>CP</v>
      </c>
      <c r="C13" s="160">
        <f>'Tbl 4 - Services'!D14/C47</f>
        <v>71.07193408148822</v>
      </c>
      <c r="D13" s="160">
        <f>'Tbl 4 - Services'!E14/D47</f>
        <v>71.57295736368269</v>
      </c>
      <c r="E13" s="159" t="str">
        <f>'Tbl 4 - Services'!F14</f>
        <v>CP</v>
      </c>
      <c r="F13" s="160">
        <f>'Tbl 4 - Services'!G14/F47</f>
        <v>52.31448982761298</v>
      </c>
      <c r="G13" s="160">
        <f>'Tbl 4 - Services'!H14/G47</f>
        <v>73.807082839903</v>
      </c>
      <c r="H13" s="160">
        <f>'Tbl 4 - Services'!I14/H47</f>
        <v>77.42125404768913</v>
      </c>
      <c r="I13" s="160">
        <f>'Tbl 4 - Services'!J14/I47</f>
        <v>107.75320884111024</v>
      </c>
      <c r="J13" s="139">
        <f>K13/(K47-B47-F47)</f>
        <v>73.61456950767622</v>
      </c>
      <c r="K13" s="150">
        <f>'Tbl 4 - Services'!K14</f>
        <v>7156447</v>
      </c>
    </row>
    <row r="14" spans="1:11" s="127" customFormat="1" ht="15" customHeight="1" hidden="1">
      <c r="A14" s="146" t="s">
        <v>195</v>
      </c>
      <c r="B14" s="147">
        <f>'Tbl 4 - Services'!C25</f>
        <v>8275</v>
      </c>
      <c r="C14" s="148">
        <f>'Tbl 4 - Services'!D25</f>
        <v>4188</v>
      </c>
      <c r="D14" s="148">
        <f>'Tbl 4 - Services'!E25</f>
        <v>3301</v>
      </c>
      <c r="E14" s="148">
        <f>'Tbl 4 - Services'!F25</f>
        <v>4181</v>
      </c>
      <c r="F14" s="148">
        <f>'Tbl 4 - Services'!G25</f>
        <v>6654</v>
      </c>
      <c r="G14" s="148">
        <f>'Tbl 4 - Services'!H25</f>
        <v>5442</v>
      </c>
      <c r="H14" s="148">
        <f>'Tbl 4 - Services'!I25</f>
        <v>1000</v>
      </c>
      <c r="I14" s="148">
        <f>'Tbl 4 - Services'!J25</f>
        <v>6633</v>
      </c>
      <c r="J14" s="161"/>
      <c r="K14" s="150">
        <f>SUM(B14:I14)</f>
        <v>39674</v>
      </c>
    </row>
    <row r="15" spans="1:11" s="127" customFormat="1" ht="15" customHeight="1">
      <c r="A15" s="144" t="s">
        <v>196</v>
      </c>
      <c r="B15" s="157">
        <f aca="true" t="shared" si="4" ref="B15:I15">B14/B47</f>
        <v>0.2287175234936429</v>
      </c>
      <c r="C15" s="158">
        <f t="shared" si="4"/>
        <v>0.21170761298149834</v>
      </c>
      <c r="D15" s="158">
        <f t="shared" si="4"/>
        <v>0.2803635128248684</v>
      </c>
      <c r="E15" s="158">
        <f t="shared" si="4"/>
        <v>0.1821938122083363</v>
      </c>
      <c r="F15" s="158">
        <f t="shared" si="4"/>
        <v>0.34446342599782576</v>
      </c>
      <c r="G15" s="158">
        <f t="shared" si="4"/>
        <v>0.3068854677719506</v>
      </c>
      <c r="H15" s="158">
        <f t="shared" si="4"/>
        <v>0.2943773918163085</v>
      </c>
      <c r="I15" s="158">
        <f t="shared" si="4"/>
        <v>0.30735369074649</v>
      </c>
      <c r="J15" s="139">
        <f>K14/K47</f>
        <v>0.25979606460758936</v>
      </c>
      <c r="K15" s="140"/>
    </row>
    <row r="16" spans="1:11" s="127" customFormat="1" ht="15" customHeight="1">
      <c r="A16" s="144" t="s">
        <v>215</v>
      </c>
      <c r="B16" s="162">
        <f aca="true" t="shared" si="5" ref="B16:I16">B14/B9</f>
        <v>0.00795279260750686</v>
      </c>
      <c r="C16" s="89">
        <f t="shared" si="5"/>
        <v>0.010966709699043948</v>
      </c>
      <c r="D16" s="89">
        <f t="shared" si="5"/>
        <v>0.011473278834389946</v>
      </c>
      <c r="E16" s="89">
        <f t="shared" si="5"/>
        <v>0.005487884913238652</v>
      </c>
      <c r="F16" s="89">
        <f t="shared" si="5"/>
        <v>0.013959957956483702</v>
      </c>
      <c r="G16" s="89">
        <f t="shared" si="5"/>
        <v>0.008240048574192992</v>
      </c>
      <c r="H16" s="89">
        <f t="shared" si="5"/>
        <v>0.01486789871987392</v>
      </c>
      <c r="I16" s="89">
        <f t="shared" si="5"/>
        <v>0.012778795637523769</v>
      </c>
      <c r="J16" s="163">
        <f>K14/K9</f>
        <v>0.009456606252505736</v>
      </c>
      <c r="K16" s="140"/>
    </row>
    <row r="17" spans="1:11" s="127" customFormat="1" ht="15" customHeight="1">
      <c r="A17" s="144"/>
      <c r="B17" s="89"/>
      <c r="C17" s="89"/>
      <c r="D17" s="89"/>
      <c r="E17" s="89"/>
      <c r="F17" s="89"/>
      <c r="G17" s="89"/>
      <c r="H17" s="89"/>
      <c r="I17" s="89"/>
      <c r="J17" s="163"/>
      <c r="K17" s="140"/>
    </row>
    <row r="18" spans="1:11" s="127" customFormat="1" ht="15" customHeight="1">
      <c r="A18" s="135" t="s">
        <v>172</v>
      </c>
      <c r="B18" s="89"/>
      <c r="C18" s="89"/>
      <c r="D18" s="89"/>
      <c r="E18" s="89"/>
      <c r="F18" s="89"/>
      <c r="G18" s="89"/>
      <c r="H18" s="89"/>
      <c r="I18" s="89"/>
      <c r="J18" s="163"/>
      <c r="K18" s="140"/>
    </row>
    <row r="19" spans="1:11" s="127" customFormat="1" ht="15" customHeight="1">
      <c r="A19" s="144" t="s">
        <v>148</v>
      </c>
      <c r="B19" s="164">
        <f>'Tbl 4 - Services'!C29/B47</f>
        <v>0.6296296296296297</v>
      </c>
      <c r="C19" s="164">
        <f>'Tbl 4 - Services'!D29/C47</f>
        <v>0.7299059751289051</v>
      </c>
      <c r="D19" s="164">
        <f>'Tbl 4 - Services'!E29/D47</f>
        <v>1.0651435366060813</v>
      </c>
      <c r="E19" s="164">
        <f>'Tbl 4 - Services'!F29/E47</f>
        <v>0.42875027943502053</v>
      </c>
      <c r="F19" s="164">
        <f>'Tbl 4 - Services'!G29/F47</f>
        <v>0.512398405549516</v>
      </c>
      <c r="G19" s="164">
        <f>'Tbl 4 - Services'!H29/G47</f>
        <v>0.6358202221846275</v>
      </c>
      <c r="H19" s="164">
        <f>'Tbl 4 - Services'!I29/H47</f>
        <v>0.8077715631439506</v>
      </c>
      <c r="I19" s="164">
        <f>'Tbl 4 - Services'!J29/I47</f>
        <v>0.7478800796997359</v>
      </c>
      <c r="J19" s="145">
        <f>K19/K47</f>
        <v>0.652574396696424</v>
      </c>
      <c r="K19" s="150">
        <f>'Tbl 4 - Services'!K29</f>
        <v>99656</v>
      </c>
    </row>
    <row r="20" spans="1:11" s="127" customFormat="1" ht="15" customHeight="1">
      <c r="A20" s="144"/>
      <c r="B20" s="164"/>
      <c r="C20" s="164"/>
      <c r="D20" s="164"/>
      <c r="E20" s="164"/>
      <c r="F20" s="164"/>
      <c r="G20" s="164"/>
      <c r="H20" s="164"/>
      <c r="I20" s="164"/>
      <c r="J20" s="145"/>
      <c r="K20" s="150"/>
    </row>
    <row r="21" spans="1:11" s="127" customFormat="1" ht="15" customHeight="1">
      <c r="A21" s="135" t="s">
        <v>104</v>
      </c>
      <c r="B21" s="165"/>
      <c r="C21" s="128"/>
      <c r="D21" s="128"/>
      <c r="E21" s="128"/>
      <c r="F21" s="128"/>
      <c r="G21" s="128"/>
      <c r="H21" s="128"/>
      <c r="I21" s="128"/>
      <c r="J21" s="144"/>
      <c r="K21" s="140"/>
    </row>
    <row r="22" spans="1:11" s="127" customFormat="1" ht="15" customHeight="1" hidden="1">
      <c r="A22" s="146" t="s">
        <v>105</v>
      </c>
      <c r="B22" s="166">
        <f>'Tbl 5 - Info Resour'!C62</f>
        <v>54235</v>
      </c>
      <c r="C22" s="167">
        <f>'Tbl 5 - Info Resour'!D62</f>
        <v>13510</v>
      </c>
      <c r="D22" s="167">
        <f>'Tbl 5 - Info Resour'!E62</f>
        <v>13282</v>
      </c>
      <c r="E22" s="167">
        <f>'Tbl 5 - Info Resour'!F62</f>
        <v>35774</v>
      </c>
      <c r="F22" s="167">
        <f>'Tbl 5 - Info Resour'!G62</f>
        <v>21250</v>
      </c>
      <c r="G22" s="167">
        <f>'Tbl 5 - Info Resour'!H62</f>
        <v>19270</v>
      </c>
      <c r="H22" s="167">
        <f>'Tbl 5 - Info Resour'!I62</f>
        <v>6533</v>
      </c>
      <c r="I22" s="168">
        <f>'Tbl 5 - Info Resour'!J62</f>
        <v>34178</v>
      </c>
      <c r="J22" s="169"/>
      <c r="K22" s="150">
        <f>SUM(B22:I22)</f>
        <v>198032</v>
      </c>
    </row>
    <row r="23" spans="1:11" s="127" customFormat="1" ht="15" customHeight="1">
      <c r="A23" s="144" t="s">
        <v>107</v>
      </c>
      <c r="B23" s="157">
        <f aca="true" t="shared" si="6" ref="B23:I23">B22/B47</f>
        <v>1.4990326147042565</v>
      </c>
      <c r="C23" s="158">
        <f t="shared" si="6"/>
        <v>0.6829440905874027</v>
      </c>
      <c r="D23" s="158">
        <f t="shared" si="6"/>
        <v>1.1280788177339902</v>
      </c>
      <c r="E23" s="158">
        <f t="shared" si="6"/>
        <v>1.5589096957524569</v>
      </c>
      <c r="F23" s="158">
        <f t="shared" si="6"/>
        <v>1.1000672982347155</v>
      </c>
      <c r="G23" s="158">
        <f t="shared" si="6"/>
        <v>1.086674561551909</v>
      </c>
      <c r="H23" s="158">
        <f t="shared" si="6"/>
        <v>1.9231675007359434</v>
      </c>
      <c r="I23" s="158">
        <f t="shared" si="6"/>
        <v>1.583707891200593</v>
      </c>
      <c r="J23" s="139">
        <f>K22/(K47-E47)</f>
        <v>1.5260935236275084</v>
      </c>
      <c r="K23" s="170"/>
    </row>
    <row r="24" spans="1:11" s="127" customFormat="1" ht="15" customHeight="1">
      <c r="A24" s="144" t="s">
        <v>93</v>
      </c>
      <c r="B24" s="171">
        <f>'Tbl 6 - Expenditure'!C22</f>
        <v>539.4292703150912</v>
      </c>
      <c r="C24" s="104">
        <f>'Tbl 6 - Expenditure'!D22</f>
        <v>295.3870690526741</v>
      </c>
      <c r="D24" s="104">
        <f>'Tbl 6 - Expenditure'!E22</f>
        <v>404.05053507728894</v>
      </c>
      <c r="E24" s="104">
        <f>'Tbl 6 - Expenditure'!F22</f>
        <v>333.76786477654565</v>
      </c>
      <c r="F24" s="104">
        <f>'Tbl 6 - Expenditure'!G22</f>
        <v>439.6102914531242</v>
      </c>
      <c r="G24" s="104">
        <f>'Tbl 6 - Expenditure'!H22</f>
        <v>419.83871877290926</v>
      </c>
      <c r="H24" s="104">
        <f>'Tbl 6 - Expenditure'!I22</f>
        <v>535.8534000588754</v>
      </c>
      <c r="I24" s="104">
        <f>'Tbl 6 - Expenditure'!J22</f>
        <v>664.8237801770075</v>
      </c>
      <c r="J24" s="172">
        <f>'Tbl 6 - Expenditure'!K22</f>
        <v>457.6018310010688</v>
      </c>
      <c r="K24" s="140"/>
    </row>
    <row r="25" spans="1:11" s="127" customFormat="1" ht="15" customHeight="1">
      <c r="A25" s="144" t="s">
        <v>179</v>
      </c>
      <c r="B25" s="171">
        <f>'Tbl 6 - Expenditure'!C25</f>
        <v>363.32752902155886</v>
      </c>
      <c r="C25" s="104">
        <f>'Tbl 6 - Expenditure'!D25</f>
        <v>215.99989889798806</v>
      </c>
      <c r="D25" s="104">
        <f>'Tbl 6 - Expenditure'!E25</f>
        <v>311.3254628843214</v>
      </c>
      <c r="E25" s="104">
        <f>'Tbl 6 - Expenditure'!F25</f>
        <v>204.98956558040342</v>
      </c>
      <c r="F25" s="104">
        <f>'Tbl 6 - Expenditure'!G25</f>
        <v>276.68276647512556</v>
      </c>
      <c r="G25" s="104">
        <f>'Tbl 6 - Expenditure'!H25</f>
        <v>320.5882253425816</v>
      </c>
      <c r="H25" s="104">
        <f>'Tbl 6 - Expenditure'!I25</f>
        <v>275.53723874006477</v>
      </c>
      <c r="I25" s="106">
        <f>'Tbl 6 - Expenditure'!J25</f>
        <v>404.9102914600806</v>
      </c>
      <c r="J25" s="173">
        <f>'Tbl 6 - Expenditure'!K25</f>
        <v>304.4408992110579</v>
      </c>
      <c r="K25" s="140"/>
    </row>
    <row r="26" spans="1:11" s="127" customFormat="1" ht="15" customHeight="1">
      <c r="A26" s="135"/>
      <c r="B26" s="165"/>
      <c r="C26" s="128"/>
      <c r="D26" s="128"/>
      <c r="E26" s="128"/>
      <c r="F26" s="128"/>
      <c r="G26" s="128"/>
      <c r="H26" s="128"/>
      <c r="I26" s="128"/>
      <c r="J26" s="144"/>
      <c r="K26" s="140"/>
    </row>
    <row r="27" spans="1:11" s="127" customFormat="1" ht="15" customHeight="1">
      <c r="A27" s="135" t="s">
        <v>108</v>
      </c>
      <c r="B27" s="165"/>
      <c r="C27" s="128"/>
      <c r="D27" s="128"/>
      <c r="E27" s="128"/>
      <c r="F27" s="128"/>
      <c r="G27" s="128"/>
      <c r="H27" s="128"/>
      <c r="I27" s="128"/>
      <c r="J27" s="144"/>
      <c r="K27" s="140"/>
    </row>
    <row r="28" spans="1:11" s="127" customFormat="1" ht="15" customHeight="1" hidden="1">
      <c r="A28" s="174" t="s">
        <v>4</v>
      </c>
      <c r="B28" s="147">
        <f>'Tbl 3 - Org'!C20</f>
        <v>227</v>
      </c>
      <c r="C28" s="148">
        <f>'Tbl 3 - Org'!D20</f>
        <v>61.5</v>
      </c>
      <c r="D28" s="148">
        <f>'Tbl 3 - Org'!E20</f>
        <v>68.54</v>
      </c>
      <c r="E28" s="148">
        <f>'Tbl 3 - Org'!F20</f>
        <v>104.55799999999999</v>
      </c>
      <c r="F28" s="148">
        <f>'Tbl 3 - Org'!G20</f>
        <v>104.20000000000002</v>
      </c>
      <c r="G28" s="148">
        <f>'Tbl 3 - Org'!H20</f>
        <v>110.39999999999999</v>
      </c>
      <c r="H28" s="148">
        <f>'Tbl 3 - Org'!I20</f>
        <v>30.6</v>
      </c>
      <c r="I28" s="148">
        <f>'Tbl 3 - Org'!J20</f>
        <v>179.7</v>
      </c>
      <c r="J28" s="175"/>
      <c r="K28" s="176">
        <f>SUM(B28:I28)</f>
        <v>886.498</v>
      </c>
    </row>
    <row r="29" spans="1:11" s="127" customFormat="1" ht="15" customHeight="1">
      <c r="A29" s="177" t="s">
        <v>109</v>
      </c>
      <c r="B29" s="142">
        <f aca="true" t="shared" si="7" ref="B29:I29">B28/B47*100</f>
        <v>0.6274184632393588</v>
      </c>
      <c r="C29" s="138">
        <f t="shared" si="7"/>
        <v>0.310888686684865</v>
      </c>
      <c r="D29" s="138">
        <f t="shared" si="7"/>
        <v>0.5821301172074062</v>
      </c>
      <c r="E29" s="138">
        <f t="shared" si="7"/>
        <v>0.45562833333841724</v>
      </c>
      <c r="F29" s="138">
        <f t="shared" si="7"/>
        <v>0.5394212351814465</v>
      </c>
      <c r="G29" s="138">
        <f t="shared" si="7"/>
        <v>0.622568093385214</v>
      </c>
      <c r="H29" s="138">
        <f t="shared" si="7"/>
        <v>0.900794818957904</v>
      </c>
      <c r="I29" s="138">
        <f t="shared" si="7"/>
        <v>0.8326768917103007</v>
      </c>
      <c r="J29" s="145">
        <f>K28/K47*100</f>
        <v>0.5805028272483207</v>
      </c>
      <c r="K29" s="140"/>
    </row>
    <row r="30" spans="1:11" s="127" customFormat="1" ht="15" customHeight="1" hidden="1">
      <c r="A30" s="178" t="s">
        <v>110</v>
      </c>
      <c r="B30" s="166">
        <f aca="true" t="shared" si="8" ref="B30:I30">B9/B28</f>
        <v>4583.766519823788</v>
      </c>
      <c r="C30" s="167">
        <f t="shared" si="8"/>
        <v>6209.4796747967475</v>
      </c>
      <c r="D30" s="179">
        <f t="shared" si="8"/>
        <v>4197.723956813539</v>
      </c>
      <c r="E30" s="167">
        <f t="shared" si="8"/>
        <v>7286.482143881865</v>
      </c>
      <c r="F30" s="167">
        <f t="shared" si="8"/>
        <v>4574.36660268714</v>
      </c>
      <c r="G30" s="167">
        <f t="shared" si="8"/>
        <v>5982.182971014493</v>
      </c>
      <c r="H30" s="167">
        <f t="shared" si="8"/>
        <v>2198.006535947712</v>
      </c>
      <c r="I30" s="167">
        <f t="shared" si="8"/>
        <v>2888.4974958263774</v>
      </c>
      <c r="J30" s="169">
        <f>K9/K28</f>
        <v>4732.525059278193</v>
      </c>
      <c r="K30" s="140"/>
    </row>
    <row r="31" spans="1:11" s="127" customFormat="1" ht="15" customHeight="1" hidden="1">
      <c r="A31" s="178" t="s">
        <v>177</v>
      </c>
      <c r="B31" s="166">
        <f>'Tbl 3 - Org'!C15</f>
        <v>90</v>
      </c>
      <c r="C31" s="167">
        <f>'Tbl 3 - Org'!D15</f>
        <v>29.1</v>
      </c>
      <c r="D31" s="167">
        <f>'Tbl 3 - Org'!E15</f>
        <v>30.37</v>
      </c>
      <c r="E31" s="167">
        <f>'Tbl 3 - Org'!F15</f>
        <v>54.078</v>
      </c>
      <c r="F31" s="167">
        <f>'Tbl 3 - Org'!G15</f>
        <v>41.7</v>
      </c>
      <c r="G31" s="167">
        <f>'Tbl 3 - Org'!H15</f>
        <v>51.4</v>
      </c>
      <c r="H31" s="167">
        <f>'Tbl 3 - Org'!I15</f>
        <v>12</v>
      </c>
      <c r="I31" s="167">
        <f>'Tbl 3 - Org'!J15</f>
        <v>46</v>
      </c>
      <c r="J31" s="180"/>
      <c r="K31" s="181">
        <f>SUM(B31:I31)</f>
        <v>354.64799999999997</v>
      </c>
    </row>
    <row r="32" spans="1:11" s="127" customFormat="1" ht="15" customHeight="1">
      <c r="A32" s="144" t="s">
        <v>181</v>
      </c>
      <c r="B32" s="182">
        <f aca="true" t="shared" si="9" ref="B32:I32">B31/B28</f>
        <v>0.3964757709251101</v>
      </c>
      <c r="C32" s="183">
        <f t="shared" si="9"/>
        <v>0.4731707317073171</v>
      </c>
      <c r="D32" s="183">
        <f t="shared" si="9"/>
        <v>0.44309892033848847</v>
      </c>
      <c r="E32" s="183">
        <f t="shared" si="9"/>
        <v>0.5172057613955892</v>
      </c>
      <c r="F32" s="183">
        <f t="shared" si="9"/>
        <v>0.40019193857965446</v>
      </c>
      <c r="G32" s="183">
        <f t="shared" si="9"/>
        <v>0.46557971014492755</v>
      </c>
      <c r="H32" s="183">
        <f t="shared" si="9"/>
        <v>0.39215686274509803</v>
      </c>
      <c r="I32" s="183">
        <f t="shared" si="9"/>
        <v>0.25598219254312743</v>
      </c>
      <c r="J32" s="184">
        <f>K31/K28</f>
        <v>0.4000550480655342</v>
      </c>
      <c r="K32" s="181"/>
    </row>
    <row r="33" spans="1:11" s="127" customFormat="1" ht="15" customHeight="1">
      <c r="A33" s="182"/>
      <c r="B33" s="182"/>
      <c r="C33" s="183"/>
      <c r="D33" s="183"/>
      <c r="E33" s="183"/>
      <c r="F33" s="183"/>
      <c r="G33" s="183"/>
      <c r="H33" s="183"/>
      <c r="I33" s="183"/>
      <c r="J33" s="184"/>
      <c r="K33" s="181"/>
    </row>
    <row r="34" spans="1:11" s="127" customFormat="1" ht="15" customHeight="1">
      <c r="A34" s="135" t="s">
        <v>22</v>
      </c>
      <c r="B34" s="182"/>
      <c r="C34" s="183"/>
      <c r="D34" s="183"/>
      <c r="E34" s="183"/>
      <c r="F34" s="183"/>
      <c r="G34" s="183"/>
      <c r="H34" s="183"/>
      <c r="I34" s="183"/>
      <c r="J34" s="184"/>
      <c r="K34" s="181"/>
    </row>
    <row r="35" spans="1:11" s="127" customFormat="1" ht="15" customHeight="1">
      <c r="A35" s="185" t="s">
        <v>202</v>
      </c>
      <c r="B35" s="186">
        <f>'Tbl 6 - Expenditure'!C28</f>
        <v>0.6735406271323248</v>
      </c>
      <c r="C35" s="187">
        <f>'Tbl 6 - Expenditure'!D28</f>
        <v>0.731243583514722</v>
      </c>
      <c r="D35" s="187">
        <f>'Tbl 6 - Expenditure'!E28</f>
        <v>0.7705112005971466</v>
      </c>
      <c r="E35" s="187">
        <f>'Tbl 6 - Expenditure'!F28</f>
        <v>0.6141680707267667</v>
      </c>
      <c r="F35" s="187">
        <f>'Tbl 6 - Expenditure'!G28</f>
        <v>0.6293819136047872</v>
      </c>
      <c r="G35" s="187">
        <f>'Tbl 6 - Expenditure'!H28</f>
        <v>0.763598522498321</v>
      </c>
      <c r="H35" s="187">
        <f>'Tbl 6 - Expenditure'!I28</f>
        <v>0.5142026507805882</v>
      </c>
      <c r="I35" s="188">
        <f>'Tbl 6 - Expenditure'!J28</f>
        <v>0.6090490495876582</v>
      </c>
      <c r="J35" s="189">
        <f>(B35+C35+D35+E35+F35+G35+H35+I35)/8</f>
        <v>0.6632119523052895</v>
      </c>
      <c r="K35" s="181"/>
    </row>
    <row r="36" spans="1:11" s="127" customFormat="1" ht="15" customHeight="1">
      <c r="A36" s="185" t="s">
        <v>203</v>
      </c>
      <c r="B36" s="186">
        <f>'Tbl 6 - Expenditure'!C29</f>
        <v>0.5341966363301744</v>
      </c>
      <c r="C36" s="187">
        <f>'Tbl 6 - Expenditure'!D29</f>
        <v>0.5817292427320091</v>
      </c>
      <c r="D36" s="187">
        <f>'Tbl 6 - Expenditure'!E29</f>
        <v>0.5359812466539883</v>
      </c>
      <c r="E36" s="187">
        <f>'Tbl 6 - Expenditure'!F29</f>
        <v>0.5417480687050522</v>
      </c>
      <c r="F36" s="187">
        <f>'Tbl 6 - Expenditure'!G29</f>
        <v>0.543040795850076</v>
      </c>
      <c r="G36" s="187">
        <f>'Tbl 6 - Expenditure'!H29</f>
        <v>0.5078039179538716</v>
      </c>
      <c r="H36" s="187">
        <f>'Tbl 6 - Expenditure'!I29</f>
        <v>0.502288680173892</v>
      </c>
      <c r="I36" s="188">
        <f>'Tbl 6 - Expenditure'!J29</f>
        <v>0.5473549001095895</v>
      </c>
      <c r="J36" s="189">
        <f>(B36+C36+D36+E36+F36+G36+H36+I36)/8</f>
        <v>0.5367679360635816</v>
      </c>
      <c r="K36" s="181"/>
    </row>
    <row r="37" spans="1:11" s="127" customFormat="1" ht="15" customHeight="1">
      <c r="A37" s="185" t="s">
        <v>204</v>
      </c>
      <c r="B37" s="186">
        <f>'Tbl 6 - Expenditure'!C30</f>
        <v>0.3704926768781768</v>
      </c>
      <c r="C37" s="187">
        <f>'Tbl 6 - Expenditure'!D30</f>
        <v>0.33314917055650867</v>
      </c>
      <c r="D37" s="187">
        <f>'Tbl 6 - Expenditure'!E30</f>
        <v>0.38547007685467055</v>
      </c>
      <c r="E37" s="187">
        <f>'Tbl 6 - Expenditure'!F30</f>
        <v>0.381786215716515</v>
      </c>
      <c r="F37" s="187">
        <f>'Tbl 6 - Expenditure'!G30</f>
        <v>0.3831630472191058</v>
      </c>
      <c r="G37" s="187">
        <f>'Tbl 6 - Expenditure'!H30</f>
        <v>0.4392918632550025</v>
      </c>
      <c r="H37" s="187">
        <f>'Tbl 6 - Expenditure'!I30</f>
        <v>0.4122330249715781</v>
      </c>
      <c r="I37" s="188">
        <f>'Tbl 6 - Expenditure'!J30</f>
        <v>0.3377753399248963</v>
      </c>
      <c r="J37" s="189">
        <f>(B37+C37+D37+E37+F37+G37+H37+I37)/8</f>
        <v>0.38042017692205676</v>
      </c>
      <c r="K37" s="181"/>
    </row>
    <row r="38" spans="1:11" s="127" customFormat="1" ht="15" customHeight="1">
      <c r="A38" s="185" t="s">
        <v>205</v>
      </c>
      <c r="B38" s="186">
        <f>'Tbl 6 - Expenditure'!C31</f>
        <v>0.08238970927446557</v>
      </c>
      <c r="C38" s="187">
        <f>'Tbl 6 - Expenditure'!D31</f>
        <v>0.08512158671148226</v>
      </c>
      <c r="D38" s="187">
        <f>'Tbl 6 - Expenditure'!E31</f>
        <v>0.07854867649134124</v>
      </c>
      <c r="E38" s="187">
        <f>'Tbl 6 - Expenditure'!F31</f>
        <v>0.07681751233957004</v>
      </c>
      <c r="F38" s="187">
        <f>'Tbl 6 - Expenditure'!G31</f>
        <v>0.07379615693081816</v>
      </c>
      <c r="G38" s="187">
        <f>'Tbl 6 - Expenditure'!H31</f>
        <v>0.05290421879112585</v>
      </c>
      <c r="H38" s="187">
        <f>'Tbl 6 - Expenditure'!I31</f>
        <v>0.08547829485452989</v>
      </c>
      <c r="I38" s="188">
        <f>'Tbl 6 - Expenditure'!J31</f>
        <v>0.11486975996551421</v>
      </c>
      <c r="J38" s="189">
        <f>(B38+C38+D38+E38+F38+G38+H38+I38)/8</f>
        <v>0.08124073941985589</v>
      </c>
      <c r="K38" s="140"/>
    </row>
    <row r="39" spans="1:11" s="127" customFormat="1" ht="15" customHeight="1">
      <c r="A39" s="182"/>
      <c r="B39" s="157"/>
      <c r="C39" s="158"/>
      <c r="D39" s="158"/>
      <c r="E39" s="158"/>
      <c r="F39" s="158"/>
      <c r="G39" s="158"/>
      <c r="H39" s="158"/>
      <c r="I39" s="128"/>
      <c r="J39" s="139"/>
      <c r="K39" s="140"/>
    </row>
    <row r="40" spans="1:11" s="127" customFormat="1" ht="15" customHeight="1">
      <c r="A40" s="135" t="s">
        <v>111</v>
      </c>
      <c r="B40" s="165"/>
      <c r="C40" s="128"/>
      <c r="D40" s="128"/>
      <c r="E40" s="128"/>
      <c r="F40" s="128"/>
      <c r="G40" s="128"/>
      <c r="H40" s="128"/>
      <c r="I40" s="128"/>
      <c r="J40" s="144"/>
      <c r="K40" s="140"/>
    </row>
    <row r="41" spans="1:11" s="127" customFormat="1" ht="15" customHeight="1" hidden="1">
      <c r="A41" s="146" t="s">
        <v>112</v>
      </c>
      <c r="B41" s="190">
        <f>'Tbl 6 - Expenditure'!C19</f>
        <v>36720132</v>
      </c>
      <c r="C41" s="190">
        <f>'Tbl 6 - Expenditure'!D19</f>
        <v>10056321</v>
      </c>
      <c r="D41" s="190">
        <f>'Tbl 6 - Expenditure'!E19</f>
        <v>8928540</v>
      </c>
      <c r="E41" s="190">
        <f>'Tbl 6 - Expenditure'!F19</f>
        <v>14147373</v>
      </c>
      <c r="F41" s="190">
        <f>'Tbl 6 - Expenditure'!G19</f>
        <v>15655612</v>
      </c>
      <c r="G41" s="190">
        <f>'Tbl 6 - Expenditure'!H19</f>
        <v>14710944</v>
      </c>
      <c r="H41" s="190">
        <f>'Tbl 6 - Expenditure'!I19</f>
        <v>3651231</v>
      </c>
      <c r="I41" s="190">
        <f>'Tbl 6 - Expenditure'!J19</f>
        <v>26352880</v>
      </c>
      <c r="J41" s="146"/>
      <c r="K41" s="191">
        <f>SUM(B41:I41)</f>
        <v>130223033</v>
      </c>
    </row>
    <row r="42" spans="1:11" s="127" customFormat="1" ht="15" customHeight="1">
      <c r="A42" s="144" t="s">
        <v>113</v>
      </c>
      <c r="B42" s="171">
        <f aca="true" t="shared" si="10" ref="B42:I42">B41/B47</f>
        <v>1014.9290215588723</v>
      </c>
      <c r="C42" s="104">
        <f t="shared" si="10"/>
        <v>508.35714285714283</v>
      </c>
      <c r="D42" s="104">
        <f t="shared" si="10"/>
        <v>758.3268218107695</v>
      </c>
      <c r="E42" s="104">
        <f t="shared" si="10"/>
        <v>616.4945753655315</v>
      </c>
      <c r="F42" s="104">
        <f t="shared" si="10"/>
        <v>810.4577315318113</v>
      </c>
      <c r="G42" s="104">
        <f t="shared" si="10"/>
        <v>829.5801048891897</v>
      </c>
      <c r="H42" s="104">
        <f t="shared" si="10"/>
        <v>1074.839858698852</v>
      </c>
      <c r="I42" s="104">
        <f t="shared" si="10"/>
        <v>1221.114869561188</v>
      </c>
      <c r="J42" s="172">
        <f>K41/K47</f>
        <v>852.7355823628634</v>
      </c>
      <c r="K42" s="140"/>
    </row>
    <row r="43" spans="1:11" s="127" customFormat="1" ht="15" customHeight="1">
      <c r="A43" s="144" t="s">
        <v>114</v>
      </c>
      <c r="B43" s="113">
        <f>'Tbl 6 - Expenditure'!C35</f>
        <v>0.04905894801533755</v>
      </c>
      <c r="C43" s="113">
        <f>'Tbl 6 - Expenditure'!D35</f>
        <v>0.03866001722268782</v>
      </c>
      <c r="D43" s="113">
        <f>'Tbl 6 - Expenditure'!E35</f>
        <v>0.043151091057291674</v>
      </c>
      <c r="E43" s="113">
        <f>'Tbl 6 - Expenditure'!F35</f>
        <v>0.03530955381900681</v>
      </c>
      <c r="F43" s="113">
        <f>'Tbl 6 - Expenditure'!G35</f>
        <v>0.05801167969763219</v>
      </c>
      <c r="G43" s="113">
        <f>'Tbl 6 - Expenditure'!H35</f>
        <v>0.05216646808510638</v>
      </c>
      <c r="H43" s="113">
        <f>'Tbl 6 - Expenditure'!I35</f>
        <v>0.051671775494608135</v>
      </c>
      <c r="I43" s="114">
        <f>'Tbl 6 - Expenditure'!J35</f>
        <v>0.0575180665565176</v>
      </c>
      <c r="J43" s="192">
        <f>'Tbl 6 - Expenditure'!K35</f>
        <v>0.0482863462136917</v>
      </c>
      <c r="K43" s="140"/>
    </row>
    <row r="44" spans="1:11" s="127" customFormat="1" ht="15" customHeight="1">
      <c r="A44" s="144"/>
      <c r="B44" s="193"/>
      <c r="C44" s="11"/>
      <c r="D44" s="11"/>
      <c r="E44" s="11"/>
      <c r="F44" s="11"/>
      <c r="G44" s="11"/>
      <c r="H44" s="11"/>
      <c r="I44" s="11"/>
      <c r="J44" s="144"/>
      <c r="K44" s="140"/>
    </row>
    <row r="45" spans="1:11" s="127" customFormat="1" ht="15" customHeight="1">
      <c r="A45" s="135" t="s">
        <v>220</v>
      </c>
      <c r="B45" s="193">
        <f>'Tbl 7 - Instit. Population'!C23</f>
        <v>31572</v>
      </c>
      <c r="C45" s="11">
        <f>'Tbl 7 - Instit. Population'!D23</f>
        <v>18063</v>
      </c>
      <c r="D45" s="11">
        <f>'Tbl 7 - Instit. Population'!E23</f>
        <v>10246</v>
      </c>
      <c r="E45" s="11">
        <f>'Tbl 7 - Instit. Population'!F23</f>
        <v>19994</v>
      </c>
      <c r="F45" s="11">
        <f>'Tbl 7 - Instit. Population'!G23</f>
        <v>17350</v>
      </c>
      <c r="G45" s="11">
        <f>'Tbl 7 - Instit. Population'!H23</f>
        <v>15691</v>
      </c>
      <c r="H45" s="11">
        <f>'Tbl 7 - Instit. Population'!I23</f>
        <v>2756</v>
      </c>
      <c r="I45" s="11">
        <f>'Tbl 7 - Instit. Population'!J23</f>
        <v>17995</v>
      </c>
      <c r="J45" s="144"/>
      <c r="K45" s="150">
        <f>SUM(B45:I45)</f>
        <v>133667</v>
      </c>
    </row>
    <row r="46" spans="1:11" s="127" customFormat="1" ht="15" customHeight="1">
      <c r="A46" s="135"/>
      <c r="B46" s="193"/>
      <c r="C46" s="11"/>
      <c r="D46" s="11"/>
      <c r="E46" s="11"/>
      <c r="F46" s="11"/>
      <c r="G46" s="11"/>
      <c r="H46" s="11"/>
      <c r="I46" s="11"/>
      <c r="J46" s="144"/>
      <c r="K46" s="150"/>
    </row>
    <row r="47" spans="1:11" s="127" customFormat="1" ht="15" customHeight="1">
      <c r="A47" s="81" t="s">
        <v>221</v>
      </c>
      <c r="B47" s="194">
        <f>'Tbl 7 - Instit. Population'!C27</f>
        <v>36180</v>
      </c>
      <c r="C47" s="11">
        <f>'Tbl 7 - Instit. Population'!D27</f>
        <v>19782</v>
      </c>
      <c r="D47" s="11">
        <f>'Tbl 7 - Instit. Population'!E27</f>
        <v>11774</v>
      </c>
      <c r="E47" s="11">
        <f>'Tbl 7 - Instit. Population'!F27</f>
        <v>22948.09</v>
      </c>
      <c r="F47" s="11">
        <f>'Tbl 7 - Instit. Population'!G27</f>
        <v>19317</v>
      </c>
      <c r="G47" s="11">
        <f>'Tbl 7 - Instit. Population'!H27</f>
        <v>17733</v>
      </c>
      <c r="H47" s="11">
        <f>'Tbl 7 - Instit. Population'!I27</f>
        <v>3397</v>
      </c>
      <c r="I47" s="11">
        <f>'Tbl 7 - Instit. Population'!J27</f>
        <v>21581</v>
      </c>
      <c r="J47" s="144"/>
      <c r="K47" s="150">
        <f>SUM(B47:I47)</f>
        <v>152712.09</v>
      </c>
    </row>
    <row r="48" spans="1:11" s="127" customFormat="1" ht="15" customHeight="1">
      <c r="A48" s="195"/>
      <c r="B48" s="196"/>
      <c r="C48" s="129"/>
      <c r="D48" s="129"/>
      <c r="E48" s="129"/>
      <c r="F48" s="129"/>
      <c r="G48" s="129"/>
      <c r="H48" s="129"/>
      <c r="I48" s="197"/>
      <c r="J48" s="195"/>
      <c r="K48" s="150"/>
    </row>
    <row r="49" spans="2:10" s="127" customFormat="1" ht="15" customHeight="1">
      <c r="B49" s="158"/>
      <c r="C49" s="158"/>
      <c r="D49" s="158"/>
      <c r="E49" s="158"/>
      <c r="F49" s="158"/>
      <c r="G49" s="158"/>
      <c r="H49" s="158"/>
      <c r="I49" s="158"/>
      <c r="J49" s="198"/>
    </row>
    <row r="50" spans="1:9" s="127" customFormat="1" ht="15" customHeight="1" hidden="1">
      <c r="A50" s="341" t="s">
        <v>164</v>
      </c>
      <c r="B50" s="342"/>
      <c r="C50" s="342"/>
      <c r="D50" s="128"/>
      <c r="E50" s="128"/>
      <c r="F50" s="128"/>
      <c r="G50" s="128"/>
      <c r="H50" s="128"/>
      <c r="I50" s="128"/>
    </row>
    <row r="51" spans="2:9" s="127" customFormat="1" ht="15" customHeight="1" hidden="1">
      <c r="B51" s="128"/>
      <c r="C51" s="128"/>
      <c r="D51" s="128"/>
      <c r="E51" s="128"/>
      <c r="F51" s="128"/>
      <c r="G51" s="128"/>
      <c r="H51" s="128"/>
      <c r="I51" s="128"/>
    </row>
    <row r="52" ht="15" customHeight="1" hidden="1"/>
    <row r="53" ht="15" customHeight="1" hidden="1"/>
    <row r="54" spans="1:3" ht="15" customHeight="1">
      <c r="A54" s="343"/>
      <c r="B54" s="343"/>
      <c r="C54" s="343"/>
    </row>
  </sheetData>
  <sheetProtection password="C472" sheet="1" objects="1" scenarios="1"/>
  <mergeCells count="2">
    <mergeCell ref="A50:C50"/>
    <mergeCell ref="A54:C54"/>
  </mergeCells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34" sqref="A34"/>
    </sheetView>
  </sheetViews>
  <sheetFormatPr defaultColWidth="9.140625" defaultRowHeight="15" customHeight="1"/>
  <cols>
    <col min="1" max="1" width="43.7109375" style="27" customWidth="1"/>
    <col min="2" max="2" width="4.7109375" style="29" customWidth="1"/>
    <col min="3" max="4" width="14.7109375" style="26" customWidth="1"/>
    <col min="5" max="10" width="14.7109375" style="23" customWidth="1"/>
    <col min="11" max="11" width="13.00390625" style="26" hidden="1" customWidth="1"/>
    <col min="12" max="16384" width="9.140625" style="17" customWidth="1"/>
  </cols>
  <sheetData>
    <row r="1" spans="1:11" s="21" customFormat="1" ht="15" customHeight="1">
      <c r="A1" s="35" t="s">
        <v>149</v>
      </c>
      <c r="B1" s="36"/>
      <c r="C1" s="37"/>
      <c r="D1" s="37"/>
      <c r="E1" s="38"/>
      <c r="F1" s="38"/>
      <c r="G1" s="38"/>
      <c r="H1" s="38"/>
      <c r="I1" s="38"/>
      <c r="J1" s="38"/>
      <c r="K1" s="39"/>
    </row>
    <row r="2" spans="1:11" s="127" customFormat="1" ht="15" customHeight="1">
      <c r="A2" s="199"/>
      <c r="B2" s="200" t="s">
        <v>0</v>
      </c>
      <c r="C2" s="201" t="s">
        <v>158</v>
      </c>
      <c r="D2" s="201" t="s">
        <v>84</v>
      </c>
      <c r="E2" s="201" t="s">
        <v>153</v>
      </c>
      <c r="F2" s="201" t="s">
        <v>159</v>
      </c>
      <c r="G2" s="201" t="s">
        <v>160</v>
      </c>
      <c r="H2" s="201" t="s">
        <v>157</v>
      </c>
      <c r="I2" s="201" t="s">
        <v>156</v>
      </c>
      <c r="J2" s="202" t="s">
        <v>161</v>
      </c>
      <c r="K2" s="203"/>
    </row>
    <row r="3" spans="1:11" s="127" customFormat="1" ht="15" customHeight="1">
      <c r="A3" s="199"/>
      <c r="B3" s="204"/>
      <c r="C3" s="205"/>
      <c r="D3" s="205"/>
      <c r="E3" s="205"/>
      <c r="F3" s="205"/>
      <c r="G3" s="205"/>
      <c r="H3" s="206"/>
      <c r="I3" s="206"/>
      <c r="J3" s="207"/>
      <c r="K3" s="203"/>
    </row>
    <row r="4" spans="1:11" s="127" customFormat="1" ht="15" customHeight="1">
      <c r="A4" s="208" t="s">
        <v>206</v>
      </c>
      <c r="B4" s="209">
        <v>1</v>
      </c>
      <c r="C4" s="127">
        <v>17</v>
      </c>
      <c r="D4" s="127">
        <v>2</v>
      </c>
      <c r="E4" s="127">
        <v>3</v>
      </c>
      <c r="F4" s="127">
        <v>4</v>
      </c>
      <c r="G4" s="127">
        <v>5</v>
      </c>
      <c r="H4" s="127">
        <v>6</v>
      </c>
      <c r="I4" s="127">
        <v>1</v>
      </c>
      <c r="J4" s="210">
        <v>9</v>
      </c>
      <c r="K4" s="211"/>
    </row>
    <row r="5" spans="1:11" s="127" customFormat="1" ht="15" customHeight="1">
      <c r="A5" s="208" t="s">
        <v>207</v>
      </c>
      <c r="B5" s="209"/>
      <c r="J5" s="210"/>
      <c r="K5" s="211"/>
    </row>
    <row r="6" spans="1:11" s="127" customFormat="1" ht="15" customHeight="1">
      <c r="A6" s="199"/>
      <c r="B6" s="209"/>
      <c r="F6" s="128"/>
      <c r="J6" s="210"/>
      <c r="K6" s="211"/>
    </row>
    <row r="7" spans="1:11" s="127" customFormat="1" ht="15" customHeight="1">
      <c r="A7" s="208" t="s">
        <v>1</v>
      </c>
      <c r="B7" s="209">
        <v>2</v>
      </c>
      <c r="C7" s="127">
        <v>113</v>
      </c>
      <c r="D7" s="127">
        <v>86</v>
      </c>
      <c r="E7" s="127">
        <v>70.5</v>
      </c>
      <c r="F7" s="127">
        <v>92</v>
      </c>
      <c r="G7" s="127">
        <v>86</v>
      </c>
      <c r="H7" s="127">
        <v>85</v>
      </c>
      <c r="I7" s="127">
        <v>77</v>
      </c>
      <c r="J7" s="210">
        <v>99.5</v>
      </c>
      <c r="K7" s="212">
        <f>SUM(C7:J7)/8</f>
        <v>88.625</v>
      </c>
    </row>
    <row r="8" spans="1:11" s="213" customFormat="1" ht="15" customHeight="1">
      <c r="A8" s="199" t="s">
        <v>42</v>
      </c>
      <c r="B8" s="209"/>
      <c r="D8" s="127"/>
      <c r="E8" s="127"/>
      <c r="G8" s="127"/>
      <c r="J8" s="214"/>
      <c r="K8" s="148"/>
    </row>
    <row r="9" spans="1:11" s="127" customFormat="1" ht="15" customHeight="1">
      <c r="A9" s="199"/>
      <c r="B9" s="209"/>
      <c r="D9" s="215"/>
      <c r="E9" s="215"/>
      <c r="F9" s="128"/>
      <c r="G9" s="215"/>
      <c r="J9" s="210"/>
      <c r="K9" s="148"/>
    </row>
    <row r="10" spans="1:11" s="127" customFormat="1" ht="15" customHeight="1">
      <c r="A10" s="208" t="s">
        <v>2</v>
      </c>
      <c r="B10" s="209"/>
      <c r="D10" s="215"/>
      <c r="E10" s="215"/>
      <c r="F10" s="128"/>
      <c r="G10" s="215"/>
      <c r="J10" s="210"/>
      <c r="K10" s="148"/>
    </row>
    <row r="11" spans="1:11" s="127" customFormat="1" ht="15" customHeight="1">
      <c r="A11" s="199" t="s">
        <v>43</v>
      </c>
      <c r="B11" s="209">
        <v>3</v>
      </c>
      <c r="C11" s="216">
        <v>4607</v>
      </c>
      <c r="D11" s="216">
        <v>1294</v>
      </c>
      <c r="E11" s="217" t="s">
        <v>90</v>
      </c>
      <c r="F11" s="127">
        <v>1525</v>
      </c>
      <c r="G11" s="127">
        <v>2582</v>
      </c>
      <c r="H11" s="216">
        <v>2963</v>
      </c>
      <c r="I11" s="216">
        <v>880</v>
      </c>
      <c r="J11" s="210">
        <v>3453</v>
      </c>
      <c r="K11" s="148">
        <f>SUM(C11:J11)</f>
        <v>17304</v>
      </c>
    </row>
    <row r="12" spans="1:11" s="127" customFormat="1" ht="15" customHeight="1">
      <c r="A12" s="199" t="s">
        <v>3</v>
      </c>
      <c r="B12" s="209">
        <v>5</v>
      </c>
      <c r="C12" s="127">
        <v>385</v>
      </c>
      <c r="D12" s="127">
        <v>188</v>
      </c>
      <c r="E12" s="217" t="s">
        <v>90</v>
      </c>
      <c r="F12" s="127">
        <v>18</v>
      </c>
      <c r="G12" s="127">
        <v>262</v>
      </c>
      <c r="H12" s="127">
        <v>235</v>
      </c>
      <c r="I12" s="127">
        <v>47</v>
      </c>
      <c r="J12" s="210">
        <v>552</v>
      </c>
      <c r="K12" s="148">
        <f>SUM(C12:J12)</f>
        <v>1687</v>
      </c>
    </row>
    <row r="13" spans="1:11" s="127" customFormat="1" ht="15" customHeight="1">
      <c r="A13" s="199"/>
      <c r="B13" s="209"/>
      <c r="F13" s="128"/>
      <c r="J13" s="210"/>
      <c r="K13" s="211"/>
    </row>
    <row r="14" spans="1:11" s="127" customFormat="1" ht="15" customHeight="1">
      <c r="A14" s="208" t="s">
        <v>4</v>
      </c>
      <c r="B14" s="209"/>
      <c r="F14" s="128"/>
      <c r="J14" s="210"/>
      <c r="K14" s="211"/>
    </row>
    <row r="15" spans="1:11" s="198" customFormat="1" ht="15" customHeight="1">
      <c r="A15" s="199" t="s">
        <v>5</v>
      </c>
      <c r="B15" s="209">
        <v>6</v>
      </c>
      <c r="C15" s="198">
        <v>90</v>
      </c>
      <c r="D15" s="198">
        <v>29.1</v>
      </c>
      <c r="E15" s="198">
        <v>30.37</v>
      </c>
      <c r="F15" s="198">
        <v>54.078</v>
      </c>
      <c r="G15" s="127">
        <v>41.7</v>
      </c>
      <c r="H15" s="198">
        <v>51.4</v>
      </c>
      <c r="I15" s="198">
        <v>12</v>
      </c>
      <c r="J15" s="218">
        <v>46</v>
      </c>
      <c r="K15" s="155">
        <f>SUM(C15:J15)</f>
        <v>354.64799999999997</v>
      </c>
    </row>
    <row r="16" spans="1:11" s="198" customFormat="1" ht="15" customHeight="1">
      <c r="A16" s="199" t="s">
        <v>6</v>
      </c>
      <c r="B16" s="209">
        <v>7</v>
      </c>
      <c r="C16" s="198">
        <v>16</v>
      </c>
      <c r="D16" s="198">
        <v>0</v>
      </c>
      <c r="E16" s="198">
        <v>6.36</v>
      </c>
      <c r="F16" s="127">
        <v>2.8</v>
      </c>
      <c r="G16" s="127">
        <v>0</v>
      </c>
      <c r="H16" s="198">
        <v>7.5</v>
      </c>
      <c r="I16" s="198">
        <v>4.7</v>
      </c>
      <c r="J16" s="218">
        <v>1</v>
      </c>
      <c r="K16" s="155"/>
    </row>
    <row r="17" spans="1:11" s="198" customFormat="1" ht="15" customHeight="1">
      <c r="A17" s="199" t="s">
        <v>198</v>
      </c>
      <c r="B17" s="209">
        <v>8</v>
      </c>
      <c r="C17" s="198">
        <v>89</v>
      </c>
      <c r="D17" s="198">
        <v>28.9</v>
      </c>
      <c r="E17" s="198">
        <v>26.51</v>
      </c>
      <c r="F17" s="198">
        <v>45.16</v>
      </c>
      <c r="G17" s="127">
        <v>52.1</v>
      </c>
      <c r="H17" s="198">
        <v>43.4</v>
      </c>
      <c r="I17" s="198">
        <v>12.9</v>
      </c>
      <c r="J17" s="218">
        <v>119.7</v>
      </c>
      <c r="K17" s="155"/>
    </row>
    <row r="18" spans="1:11" s="198" customFormat="1" ht="15" customHeight="1">
      <c r="A18" s="199" t="s">
        <v>208</v>
      </c>
      <c r="B18" s="209">
        <v>9</v>
      </c>
      <c r="C18" s="198">
        <v>11</v>
      </c>
      <c r="D18" s="198">
        <v>1</v>
      </c>
      <c r="E18" s="198">
        <v>5.3</v>
      </c>
      <c r="F18" s="198">
        <v>0</v>
      </c>
      <c r="G18" s="127">
        <v>7</v>
      </c>
      <c r="H18" s="198">
        <v>3.5</v>
      </c>
      <c r="J18" s="218">
        <v>5</v>
      </c>
      <c r="K18" s="155"/>
    </row>
    <row r="19" spans="1:11" s="198" customFormat="1" ht="15" customHeight="1">
      <c r="A19" s="199" t="s">
        <v>216</v>
      </c>
      <c r="B19" s="209">
        <v>10</v>
      </c>
      <c r="C19" s="198">
        <v>21</v>
      </c>
      <c r="D19" s="198">
        <v>2.5</v>
      </c>
      <c r="E19" s="198">
        <v>0</v>
      </c>
      <c r="F19" s="198">
        <v>2.5200000000000005</v>
      </c>
      <c r="G19" s="127">
        <v>3.4</v>
      </c>
      <c r="H19" s="198">
        <v>4.6</v>
      </c>
      <c r="J19" s="218">
        <v>6</v>
      </c>
      <c r="K19" s="155"/>
    </row>
    <row r="20" spans="1:11" s="127" customFormat="1" ht="15" customHeight="1">
      <c r="A20" s="208" t="s">
        <v>7</v>
      </c>
      <c r="B20" s="209">
        <v>11</v>
      </c>
      <c r="C20" s="198">
        <f>SUM(C15:C19)</f>
        <v>227</v>
      </c>
      <c r="D20" s="198">
        <v>61.5</v>
      </c>
      <c r="E20" s="127">
        <f>SUM(E15:E19)</f>
        <v>68.54</v>
      </c>
      <c r="F20" s="198">
        <v>104.55799999999999</v>
      </c>
      <c r="G20" s="127">
        <f>SUM(G15:G19)</f>
        <v>104.20000000000002</v>
      </c>
      <c r="H20" s="127">
        <f>SUM(H15:H19)</f>
        <v>110.39999999999999</v>
      </c>
      <c r="I20" s="198">
        <v>30.6</v>
      </c>
      <c r="J20" s="210">
        <v>179.7</v>
      </c>
      <c r="K20" s="148">
        <f>SUM(C20:J20)</f>
        <v>886.498</v>
      </c>
    </row>
    <row r="21" spans="1:11" s="127" customFormat="1" ht="15" customHeight="1">
      <c r="A21" s="219"/>
      <c r="B21" s="220"/>
      <c r="C21" s="221"/>
      <c r="D21" s="221"/>
      <c r="E21" s="129"/>
      <c r="F21" s="129"/>
      <c r="G21" s="129"/>
      <c r="H21" s="129"/>
      <c r="I21" s="129"/>
      <c r="J21" s="222"/>
      <c r="K21" s="223"/>
    </row>
    <row r="22" spans="1:11" s="127" customFormat="1" ht="15" customHeight="1">
      <c r="A22" s="215"/>
      <c r="B22" s="224"/>
      <c r="C22" s="217"/>
      <c r="D22" s="217"/>
      <c r="E22" s="128"/>
      <c r="F22" s="128"/>
      <c r="G22" s="128"/>
      <c r="H22" s="128"/>
      <c r="I22" s="128"/>
      <c r="J22" s="128"/>
      <c r="K22" s="217"/>
    </row>
    <row r="23" spans="1:11" ht="15" customHeight="1" hidden="1">
      <c r="A23" s="30" t="s">
        <v>97</v>
      </c>
      <c r="B23" s="31"/>
      <c r="C23" s="32">
        <f>SUM(C11:C12)/'Tbl 7 - Instit. Population'!C23</f>
        <v>0.1581147852527556</v>
      </c>
      <c r="D23" s="32">
        <f>SUM(D11:D12)/'Tbl 7 - Instit. Population'!D23</f>
        <v>0.08204617173227038</v>
      </c>
      <c r="E23" s="32">
        <f>SUM(E11:E12)/'Tbl 7 - Instit. Population'!E23</f>
        <v>0</v>
      </c>
      <c r="F23" s="32">
        <f>SUM(F11:F12)/'Tbl 7 - Instit. Population'!F23</f>
        <v>0.07717315194558368</v>
      </c>
      <c r="G23" s="32">
        <f>SUM(G11:G12)/'Tbl 7 - Instit. Population'!G23</f>
        <v>0.1639193083573487</v>
      </c>
      <c r="H23" s="32">
        <f>SUM(H11:H12)/'Tbl 7 - Instit. Population'!H23</f>
        <v>0.20381110190555096</v>
      </c>
      <c r="I23" s="32">
        <f>SUM(I11:I12)/'Tbl 7 - Instit. Population'!I23</f>
        <v>0.33635703918722787</v>
      </c>
      <c r="J23" s="32">
        <f>SUM(J11:J12)/'Tbl 7 - Instit. Population'!J23</f>
        <v>0.2225618227285357</v>
      </c>
      <c r="K23" s="32">
        <f>SUM(K11:K12)/'Tbl 7 - Instit. Population'!K23</f>
        <v>0.14207695242655255</v>
      </c>
    </row>
    <row r="24" spans="1:11" ht="15" customHeight="1" hidden="1">
      <c r="A24" s="33" t="s">
        <v>110</v>
      </c>
      <c r="B24" s="31"/>
      <c r="C24" s="22">
        <f>'Tbl 4 - Services'!C7/'Tbl 3 - Org'!C20</f>
        <v>4583.766519823788</v>
      </c>
      <c r="D24" s="22">
        <f>'Tbl 4 - Services'!D7/'Tbl 3 - Org'!D20</f>
        <v>6209.4796747967475</v>
      </c>
      <c r="E24" s="22">
        <f>'Tbl 4 - Services'!E7/'Tbl 3 - Org'!E20</f>
        <v>4197.723956813539</v>
      </c>
      <c r="F24" s="22">
        <f>'Tbl 4 - Services'!F7/'Tbl 3 - Org'!F20</f>
        <v>7286.482143881865</v>
      </c>
      <c r="G24" s="22">
        <f>'Tbl 4 - Services'!G7/'Tbl 3 - Org'!G20</f>
        <v>4574.36660268714</v>
      </c>
      <c r="H24" s="22">
        <f>'Tbl 4 - Services'!H7/'Tbl 3 - Org'!H20</f>
        <v>5982.182971014493</v>
      </c>
      <c r="I24" s="22">
        <f>'Tbl 4 - Services'!I7/'Tbl 3 - Org'!I20</f>
        <v>2198.006535947712</v>
      </c>
      <c r="J24" s="22">
        <f>'Tbl 4 - Services'!J7/'Tbl 3 - Org'!J20</f>
        <v>2888.4974958263774</v>
      </c>
      <c r="K24" s="22">
        <f>'Tbl 4 - Services'!K7/'Tbl 3 - Org'!K20</f>
        <v>4732.525059278193</v>
      </c>
    </row>
    <row r="25" spans="1:11" ht="15" customHeight="1" hidden="1">
      <c r="A25" s="33" t="s">
        <v>115</v>
      </c>
      <c r="B25" s="31"/>
      <c r="C25" s="24">
        <f>'Tbl 6 - Expenditure'!C17/'Tbl 3 - Org'!C20</f>
        <v>59931.89427312776</v>
      </c>
      <c r="D25" s="24">
        <f>'Tbl 6 - Expenditure'!D17/'Tbl 3 - Org'!D20</f>
        <v>54475.69105691057</v>
      </c>
      <c r="E25" s="24">
        <f>'Tbl 6 - Expenditure'!E17/'Tbl 3 - Org'!E20</f>
        <v>50214.25444995623</v>
      </c>
      <c r="F25" s="24">
        <f>'Tbl 6 - Expenditure'!F17/'Tbl 3 - Org'!F20</f>
        <v>51658.141892538115</v>
      </c>
      <c r="G25" s="24">
        <f>'Tbl 6 - Expenditure'!G17/'Tbl 3 - Org'!G20</f>
        <v>57568.63723608445</v>
      </c>
      <c r="H25" s="24">
        <f>'Tbl 6 - Expenditure'!H17/'Tbl 3 - Org'!H20</f>
        <v>58536.213768115944</v>
      </c>
      <c r="I25" s="24">
        <f>'Tbl 6 - Expenditure'!I17/'Tbl 3 - Org'!I20</f>
        <v>49188.16993464052</v>
      </c>
      <c r="J25" s="24">
        <f>'Tbl 6 - Expenditure'!J17/'Tbl 3 - Org'!J20</f>
        <v>49534.518642181414</v>
      </c>
      <c r="K25" s="24"/>
    </row>
    <row r="26" ht="15" customHeight="1" hidden="1"/>
    <row r="27" spans="1:3" ht="15" customHeight="1" hidden="1">
      <c r="A27" s="344" t="s">
        <v>164</v>
      </c>
      <c r="B27" s="345"/>
      <c r="C27" s="345"/>
    </row>
  </sheetData>
  <sheetProtection password="C472" sheet="1" objects="1" scenarios="1"/>
  <mergeCells count="1">
    <mergeCell ref="A27:C27"/>
  </mergeCells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82" r:id="rId3"/>
  <rowBreaks count="1" manualBreakCount="1">
    <brk id="21" max="255" man="1"/>
  </rowBreaks>
  <colBreaks count="1" manualBreakCount="1">
    <brk id="10" max="65535" man="1"/>
  </colBreaks>
  <ignoredErrors>
    <ignoredError sqref="K7 K11:K12 K1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3">
      <selection activeCell="A7" sqref="A7"/>
    </sheetView>
  </sheetViews>
  <sheetFormatPr defaultColWidth="9.140625" defaultRowHeight="15" customHeight="1"/>
  <cols>
    <col min="1" max="1" width="43.7109375" style="50" customWidth="1"/>
    <col min="2" max="2" width="4.7109375" style="51" customWidth="1"/>
    <col min="3" max="3" width="14.7109375" style="52" customWidth="1"/>
    <col min="4" max="10" width="14.7109375" style="44" customWidth="1"/>
    <col min="11" max="11" width="12.140625" style="43" hidden="1" customWidth="1"/>
    <col min="12" max="12" width="76.57421875" style="43" customWidth="1"/>
    <col min="13" max="16384" width="9.140625" style="43" customWidth="1"/>
  </cols>
  <sheetData>
    <row r="1" spans="1:10" s="21" customFormat="1" ht="15" customHeight="1">
      <c r="A1" s="35" t="s">
        <v>150</v>
      </c>
      <c r="B1" s="53"/>
      <c r="C1" s="54"/>
      <c r="D1" s="55"/>
      <c r="E1" s="55"/>
      <c r="F1" s="55"/>
      <c r="G1" s="55"/>
      <c r="H1" s="55"/>
      <c r="I1" s="55"/>
      <c r="J1" s="55"/>
    </row>
    <row r="2" spans="1:11" s="230" customFormat="1" ht="15" customHeight="1">
      <c r="A2" s="225"/>
      <c r="B2" s="226" t="s">
        <v>0</v>
      </c>
      <c r="C2" s="227" t="s">
        <v>158</v>
      </c>
      <c r="D2" s="227" t="s">
        <v>84</v>
      </c>
      <c r="E2" s="227" t="s">
        <v>153</v>
      </c>
      <c r="F2" s="227" t="s">
        <v>159</v>
      </c>
      <c r="G2" s="227" t="s">
        <v>160</v>
      </c>
      <c r="H2" s="227" t="s">
        <v>157</v>
      </c>
      <c r="I2" s="227" t="s">
        <v>156</v>
      </c>
      <c r="J2" s="228" t="s">
        <v>161</v>
      </c>
      <c r="K2" s="229"/>
    </row>
    <row r="3" spans="1:11" s="127" customFormat="1" ht="15" customHeight="1">
      <c r="A3" s="208"/>
      <c r="B3" s="231"/>
      <c r="C3" s="128"/>
      <c r="D3" s="217"/>
      <c r="E3" s="217"/>
      <c r="F3" s="217"/>
      <c r="G3" s="217"/>
      <c r="H3" s="217"/>
      <c r="I3" s="217"/>
      <c r="J3" s="232"/>
      <c r="K3" s="229"/>
    </row>
    <row r="4" spans="1:11" s="230" customFormat="1" ht="15" customHeight="1">
      <c r="A4" s="208" t="s">
        <v>8</v>
      </c>
      <c r="B4" s="233"/>
      <c r="C4" s="128"/>
      <c r="D4" s="217"/>
      <c r="E4" s="217"/>
      <c r="F4" s="217"/>
      <c r="G4" s="217"/>
      <c r="H4" s="217"/>
      <c r="I4" s="217"/>
      <c r="J4" s="234"/>
      <c r="K4" s="235"/>
    </row>
    <row r="5" spans="1:11" s="230" customFormat="1" ht="15" customHeight="1">
      <c r="A5" s="199" t="s">
        <v>169</v>
      </c>
      <c r="B5" s="233">
        <v>14</v>
      </c>
      <c r="C5" s="217">
        <v>802812</v>
      </c>
      <c r="D5" s="217">
        <v>328244</v>
      </c>
      <c r="E5" s="217">
        <v>272313</v>
      </c>
      <c r="F5" s="217">
        <f>441227+297526</f>
        <v>738753</v>
      </c>
      <c r="G5" s="217">
        <v>409531</v>
      </c>
      <c r="H5" s="217">
        <v>569687</v>
      </c>
      <c r="I5" s="217">
        <v>58936</v>
      </c>
      <c r="J5" s="234">
        <v>336322</v>
      </c>
      <c r="K5" s="236">
        <f>SUM(C5:J5)</f>
        <v>3516598</v>
      </c>
    </row>
    <row r="6" spans="1:12" s="230" customFormat="1" ht="15" customHeight="1">
      <c r="A6" s="199" t="s">
        <v>10</v>
      </c>
      <c r="B6" s="233">
        <v>15</v>
      </c>
      <c r="C6" s="217">
        <v>237703</v>
      </c>
      <c r="D6" s="217">
        <v>53639</v>
      </c>
      <c r="E6" s="217">
        <v>15399</v>
      </c>
      <c r="F6" s="217">
        <v>23107</v>
      </c>
      <c r="G6" s="217">
        <v>67118</v>
      </c>
      <c r="H6" s="217">
        <v>90746</v>
      </c>
      <c r="I6" s="217">
        <v>8323</v>
      </c>
      <c r="J6" s="234">
        <v>182741</v>
      </c>
      <c r="K6" s="236">
        <f>SUM(C6:J6)</f>
        <v>678776</v>
      </c>
      <c r="L6" s="237"/>
    </row>
    <row r="7" spans="1:11" s="230" customFormat="1" ht="15" customHeight="1">
      <c r="A7" s="199" t="s">
        <v>9</v>
      </c>
      <c r="B7" s="233" t="s">
        <v>11</v>
      </c>
      <c r="C7" s="217">
        <f>SUM(C5:C6)</f>
        <v>1040515</v>
      </c>
      <c r="D7" s="217">
        <v>381883</v>
      </c>
      <c r="E7" s="217">
        <f>SUM(E5:E6)</f>
        <v>287712</v>
      </c>
      <c r="F7" s="217">
        <v>761860</v>
      </c>
      <c r="G7" s="217">
        <f>SUM(G5:G6)</f>
        <v>476649</v>
      </c>
      <c r="H7" s="217">
        <f>SUM(H5:H6)</f>
        <v>660433</v>
      </c>
      <c r="I7" s="217">
        <v>67259</v>
      </c>
      <c r="J7" s="234">
        <f>SUM(J5:J6)</f>
        <v>519063</v>
      </c>
      <c r="K7" s="236">
        <f>SUM(C7:J7)</f>
        <v>4195374</v>
      </c>
    </row>
    <row r="8" spans="1:12" s="230" customFormat="1" ht="15" customHeight="1">
      <c r="A8" s="199"/>
      <c r="B8" s="238"/>
      <c r="C8" s="213"/>
      <c r="D8" s="239"/>
      <c r="E8" s="127"/>
      <c r="F8" s="213"/>
      <c r="G8" s="127"/>
      <c r="H8" s="213"/>
      <c r="I8" s="127"/>
      <c r="J8" s="210"/>
      <c r="K8" s="235"/>
      <c r="L8" s="237"/>
    </row>
    <row r="9" spans="1:11" s="230" customFormat="1" ht="15" customHeight="1">
      <c r="A9" s="208" t="s">
        <v>137</v>
      </c>
      <c r="B9" s="238"/>
      <c r="C9" s="127"/>
      <c r="D9" s="240"/>
      <c r="E9" s="215"/>
      <c r="F9" s="127"/>
      <c r="G9" s="215"/>
      <c r="H9" s="127"/>
      <c r="I9" s="215"/>
      <c r="J9" s="210"/>
      <c r="K9" s="235"/>
    </row>
    <row r="10" spans="1:11" s="230" customFormat="1" ht="15" customHeight="1">
      <c r="A10" s="208" t="s">
        <v>138</v>
      </c>
      <c r="B10" s="238"/>
      <c r="C10" s="127"/>
      <c r="D10" s="240"/>
      <c r="E10" s="215"/>
      <c r="F10" s="127"/>
      <c r="G10" s="215"/>
      <c r="H10" s="127"/>
      <c r="I10" s="215"/>
      <c r="J10" s="210"/>
      <c r="K10" s="235"/>
    </row>
    <row r="11" spans="1:11" s="230" customFormat="1" ht="15" customHeight="1">
      <c r="A11" s="199" t="s">
        <v>170</v>
      </c>
      <c r="B11" s="238" t="s">
        <v>139</v>
      </c>
      <c r="C11" s="216">
        <v>1609335</v>
      </c>
      <c r="D11" s="241">
        <v>1073040</v>
      </c>
      <c r="E11" s="242">
        <v>549658</v>
      </c>
      <c r="F11" s="241" t="s">
        <v>90</v>
      </c>
      <c r="G11" s="242">
        <v>834177</v>
      </c>
      <c r="H11" s="242">
        <v>895202</v>
      </c>
      <c r="I11" s="242">
        <v>91512</v>
      </c>
      <c r="J11" s="88">
        <v>1230046</v>
      </c>
      <c r="K11" s="235"/>
    </row>
    <row r="12" spans="1:11" s="230" customFormat="1" ht="15" customHeight="1">
      <c r="A12" s="199" t="s">
        <v>141</v>
      </c>
      <c r="B12" s="238"/>
      <c r="C12" s="127"/>
      <c r="D12" s="243"/>
      <c r="E12" s="243"/>
      <c r="F12" s="11"/>
      <c r="G12" s="243"/>
      <c r="H12" s="243"/>
      <c r="I12" s="243"/>
      <c r="J12" s="88"/>
      <c r="K12" s="235"/>
    </row>
    <row r="13" spans="1:12" s="230" customFormat="1" ht="15" customHeight="1">
      <c r="A13" s="199" t="s">
        <v>201</v>
      </c>
      <c r="B13" s="238" t="s">
        <v>140</v>
      </c>
      <c r="C13" s="217" t="s">
        <v>90</v>
      </c>
      <c r="D13" s="242">
        <v>10130582</v>
      </c>
      <c r="E13" s="242">
        <v>1556984</v>
      </c>
      <c r="F13" s="241" t="s">
        <v>90</v>
      </c>
      <c r="G13" s="242">
        <v>2723284</v>
      </c>
      <c r="H13" s="242">
        <v>1958112</v>
      </c>
      <c r="I13" s="242">
        <v>213008</v>
      </c>
      <c r="J13" s="88">
        <v>7323915</v>
      </c>
      <c r="K13" s="235"/>
      <c r="L13" s="127"/>
    </row>
    <row r="14" spans="1:12" s="230" customFormat="1" ht="15" customHeight="1">
      <c r="A14" s="199" t="s">
        <v>217</v>
      </c>
      <c r="B14" s="238" t="s">
        <v>142</v>
      </c>
      <c r="C14" s="217" t="s">
        <v>90</v>
      </c>
      <c r="D14" s="242">
        <v>1405945</v>
      </c>
      <c r="E14" s="242">
        <v>842700</v>
      </c>
      <c r="F14" s="241" t="s">
        <v>90</v>
      </c>
      <c r="G14" s="242">
        <v>1010559</v>
      </c>
      <c r="H14" s="242">
        <v>1308821</v>
      </c>
      <c r="I14" s="242">
        <v>263000</v>
      </c>
      <c r="J14" s="88">
        <v>2325422</v>
      </c>
      <c r="K14" s="244">
        <f>SUM(C14:J14)</f>
        <v>7156447</v>
      </c>
      <c r="L14" s="127"/>
    </row>
    <row r="15" spans="1:11" s="230" customFormat="1" ht="15" customHeight="1">
      <c r="A15" s="199"/>
      <c r="B15" s="233"/>
      <c r="C15" s="198"/>
      <c r="D15" s="127"/>
      <c r="E15" s="127"/>
      <c r="F15" s="198"/>
      <c r="G15" s="127"/>
      <c r="H15" s="198"/>
      <c r="I15" s="127"/>
      <c r="J15" s="210"/>
      <c r="K15" s="235"/>
    </row>
    <row r="16" spans="1:11" s="230" customFormat="1" ht="15" customHeight="1">
      <c r="A16" s="208" t="s">
        <v>199</v>
      </c>
      <c r="B16" s="233"/>
      <c r="C16" s="198"/>
      <c r="D16" s="127"/>
      <c r="E16" s="127"/>
      <c r="F16" s="198"/>
      <c r="G16" s="127"/>
      <c r="H16" s="198"/>
      <c r="I16" s="127"/>
      <c r="J16" s="210"/>
      <c r="K16" s="235"/>
    </row>
    <row r="17" spans="1:11" s="230" customFormat="1" ht="15" customHeight="1">
      <c r="A17" s="199" t="s">
        <v>44</v>
      </c>
      <c r="B17" s="233">
        <v>16</v>
      </c>
      <c r="C17" s="216">
        <v>5984</v>
      </c>
      <c r="D17" s="216">
        <v>715</v>
      </c>
      <c r="E17" s="216">
        <v>1337</v>
      </c>
      <c r="F17" s="216">
        <v>4844</v>
      </c>
      <c r="G17" s="216">
        <v>1552</v>
      </c>
      <c r="H17" s="216">
        <v>2318</v>
      </c>
      <c r="I17" s="216">
        <v>622</v>
      </c>
      <c r="J17" s="234">
        <v>2622</v>
      </c>
      <c r="K17" s="235"/>
    </row>
    <row r="18" spans="1:11" s="230" customFormat="1" ht="15" customHeight="1">
      <c r="A18" s="199" t="s">
        <v>133</v>
      </c>
      <c r="B18" s="233"/>
      <c r="C18" s="198"/>
      <c r="D18" s="127"/>
      <c r="E18" s="127"/>
      <c r="F18" s="216"/>
      <c r="G18" s="127"/>
      <c r="H18" s="198"/>
      <c r="I18" s="127"/>
      <c r="J18" s="210"/>
      <c r="K18" s="235"/>
    </row>
    <row r="19" spans="1:11" s="230" customFormat="1" ht="15" customHeight="1">
      <c r="A19" s="199" t="s">
        <v>134</v>
      </c>
      <c r="B19" s="233">
        <v>17</v>
      </c>
      <c r="C19" s="216">
        <v>10762</v>
      </c>
      <c r="D19" s="216">
        <v>2427</v>
      </c>
      <c r="E19" s="216">
        <v>1241</v>
      </c>
      <c r="F19" s="216">
        <v>3237</v>
      </c>
      <c r="G19" s="216">
        <v>1968</v>
      </c>
      <c r="H19" s="216">
        <v>3558</v>
      </c>
      <c r="I19" s="216">
        <v>749</v>
      </c>
      <c r="J19" s="234">
        <v>4663</v>
      </c>
      <c r="K19" s="235"/>
    </row>
    <row r="20" spans="1:11" s="230" customFormat="1" ht="15" customHeight="1">
      <c r="A20" s="199" t="s">
        <v>47</v>
      </c>
      <c r="B20" s="233">
        <v>18</v>
      </c>
      <c r="C20" s="216">
        <v>16746</v>
      </c>
      <c r="D20" s="216">
        <v>3142</v>
      </c>
      <c r="E20" s="216">
        <f>SUM(E17:E19)</f>
        <v>2578</v>
      </c>
      <c r="F20" s="216">
        <v>8081</v>
      </c>
      <c r="G20" s="216">
        <f>SUM(G17:G19)</f>
        <v>3520</v>
      </c>
      <c r="H20" s="216">
        <f>SUM(H17:H19)</f>
        <v>5876</v>
      </c>
      <c r="I20" s="216">
        <v>1371</v>
      </c>
      <c r="J20" s="245">
        <f>SUM(J17:J19)</f>
        <v>7285</v>
      </c>
      <c r="K20" s="235"/>
    </row>
    <row r="21" spans="1:11" s="230" customFormat="1" ht="15" customHeight="1">
      <c r="A21" s="199" t="s">
        <v>46</v>
      </c>
      <c r="B21" s="233"/>
      <c r="C21" s="127"/>
      <c r="D21" s="127"/>
      <c r="E21" s="127"/>
      <c r="F21" s="127"/>
      <c r="G21" s="127"/>
      <c r="H21" s="127"/>
      <c r="I21" s="127"/>
      <c r="J21" s="210"/>
      <c r="K21" s="235"/>
    </row>
    <row r="22" spans="1:11" s="230" customFormat="1" ht="15" customHeight="1">
      <c r="A22" s="199" t="s">
        <v>166</v>
      </c>
      <c r="B22" s="233">
        <v>19</v>
      </c>
      <c r="C22" s="216">
        <v>3421</v>
      </c>
      <c r="D22" s="216">
        <v>612</v>
      </c>
      <c r="E22" s="216">
        <v>1585</v>
      </c>
      <c r="F22" s="216">
        <v>1456</v>
      </c>
      <c r="G22" s="216">
        <v>3675</v>
      </c>
      <c r="H22" s="216">
        <v>2108</v>
      </c>
      <c r="I22" s="216">
        <v>463</v>
      </c>
      <c r="J22" s="234">
        <v>2878</v>
      </c>
      <c r="K22" s="235"/>
    </row>
    <row r="23" spans="1:11" s="230" customFormat="1" ht="15" customHeight="1">
      <c r="A23" s="199" t="s">
        <v>133</v>
      </c>
      <c r="B23" s="233"/>
      <c r="C23" s="246"/>
      <c r="D23" s="127"/>
      <c r="E23" s="127"/>
      <c r="F23" s="216"/>
      <c r="G23" s="127"/>
      <c r="H23" s="127"/>
      <c r="I23" s="127"/>
      <c r="J23" s="210"/>
      <c r="K23" s="235"/>
    </row>
    <row r="24" spans="1:11" s="230" customFormat="1" ht="15" customHeight="1">
      <c r="A24" s="199" t="s">
        <v>135</v>
      </c>
      <c r="B24" s="233">
        <v>20</v>
      </c>
      <c r="C24" s="216">
        <v>4854</v>
      </c>
      <c r="D24" s="216">
        <v>3576</v>
      </c>
      <c r="E24" s="216">
        <v>1716</v>
      </c>
      <c r="F24" s="216">
        <v>2725</v>
      </c>
      <c r="G24" s="216">
        <v>2979</v>
      </c>
      <c r="H24" s="216">
        <v>3334</v>
      </c>
      <c r="I24" s="216">
        <v>537</v>
      </c>
      <c r="J24" s="234">
        <v>3755</v>
      </c>
      <c r="K24" s="235"/>
    </row>
    <row r="25" spans="1:11" s="230" customFormat="1" ht="15" customHeight="1">
      <c r="A25" s="199" t="s">
        <v>48</v>
      </c>
      <c r="B25" s="233">
        <v>21</v>
      </c>
      <c r="C25" s="216">
        <v>8275</v>
      </c>
      <c r="D25" s="216">
        <v>4188</v>
      </c>
      <c r="E25" s="216">
        <f>SUM(E22:E24)</f>
        <v>3301</v>
      </c>
      <c r="F25" s="216">
        <v>4181</v>
      </c>
      <c r="G25" s="216">
        <f>SUM(G22:G24)</f>
        <v>6654</v>
      </c>
      <c r="H25" s="216">
        <f>SUM(H22:H24)</f>
        <v>5442</v>
      </c>
      <c r="I25" s="216">
        <v>1000</v>
      </c>
      <c r="J25" s="234">
        <v>6633</v>
      </c>
      <c r="K25" s="236">
        <f>SUM(C25:J25)</f>
        <v>39674</v>
      </c>
    </row>
    <row r="26" spans="1:11" s="230" customFormat="1" ht="15" customHeight="1">
      <c r="A26" s="199"/>
      <c r="B26" s="231"/>
      <c r="C26" s="127"/>
      <c r="D26" s="127"/>
      <c r="E26" s="127"/>
      <c r="F26" s="216"/>
      <c r="G26" s="127"/>
      <c r="H26" s="127"/>
      <c r="I26" s="127"/>
      <c r="J26" s="210"/>
      <c r="K26" s="235"/>
    </row>
    <row r="27" spans="1:11" s="230" customFormat="1" ht="15" customHeight="1">
      <c r="A27" s="208" t="s">
        <v>49</v>
      </c>
      <c r="B27" s="233"/>
      <c r="C27" s="127"/>
      <c r="D27" s="127"/>
      <c r="E27" s="127"/>
      <c r="F27" s="216"/>
      <c r="G27" s="127"/>
      <c r="H27" s="127"/>
      <c r="I27" s="127"/>
      <c r="J27" s="210"/>
      <c r="K27" s="235"/>
    </row>
    <row r="28" spans="1:11" s="230" customFormat="1" ht="15" customHeight="1">
      <c r="A28" s="199" t="s">
        <v>50</v>
      </c>
      <c r="B28" s="233" t="s">
        <v>52</v>
      </c>
      <c r="C28" s="216">
        <v>1646</v>
      </c>
      <c r="D28" s="216">
        <v>595</v>
      </c>
      <c r="E28" s="216">
        <v>791</v>
      </c>
      <c r="F28" s="216">
        <v>604</v>
      </c>
      <c r="G28" s="216">
        <v>410</v>
      </c>
      <c r="H28" s="216">
        <v>656</v>
      </c>
      <c r="I28" s="216">
        <v>160</v>
      </c>
      <c r="J28" s="88">
        <v>1068</v>
      </c>
      <c r="K28" s="235"/>
    </row>
    <row r="29" spans="1:13" s="230" customFormat="1" ht="15" customHeight="1">
      <c r="A29" s="199" t="s">
        <v>51</v>
      </c>
      <c r="B29" s="233" t="s">
        <v>53</v>
      </c>
      <c r="C29" s="216">
        <v>22780</v>
      </c>
      <c r="D29" s="216">
        <v>14439</v>
      </c>
      <c r="E29" s="216">
        <v>12541</v>
      </c>
      <c r="F29" s="216">
        <v>9839</v>
      </c>
      <c r="G29" s="216">
        <v>9898</v>
      </c>
      <c r="H29" s="216">
        <v>11275</v>
      </c>
      <c r="I29" s="216">
        <v>2744</v>
      </c>
      <c r="J29" s="88">
        <v>16140</v>
      </c>
      <c r="K29" s="236">
        <f>SUM(C29:J29)</f>
        <v>99656</v>
      </c>
      <c r="M29" s="237"/>
    </row>
    <row r="30" spans="1:11" s="230" customFormat="1" ht="15" customHeight="1">
      <c r="A30" s="199"/>
      <c r="B30" s="233"/>
      <c r="C30" s="216"/>
      <c r="D30" s="216"/>
      <c r="E30" s="216"/>
      <c r="F30" s="216"/>
      <c r="G30" s="216"/>
      <c r="H30" s="216"/>
      <c r="I30" s="216"/>
      <c r="J30" s="88"/>
      <c r="K30" s="235"/>
    </row>
    <row r="31" spans="1:11" s="230" customFormat="1" ht="15" customHeight="1">
      <c r="A31" s="208" t="s">
        <v>55</v>
      </c>
      <c r="B31" s="233" t="s">
        <v>54</v>
      </c>
      <c r="C31" s="216">
        <v>37320</v>
      </c>
      <c r="D31" s="216">
        <v>16403</v>
      </c>
      <c r="E31" s="216">
        <v>17816</v>
      </c>
      <c r="F31" s="216">
        <f>15663+859</f>
        <v>16522</v>
      </c>
      <c r="G31" s="216">
        <v>13629</v>
      </c>
      <c r="H31" s="216">
        <v>29443</v>
      </c>
      <c r="I31" s="216">
        <v>14262</v>
      </c>
      <c r="J31" s="88">
        <v>24734</v>
      </c>
      <c r="K31" s="235"/>
    </row>
    <row r="32" spans="1:11" s="230" customFormat="1" ht="15" customHeight="1">
      <c r="A32" s="219"/>
      <c r="B32" s="247"/>
      <c r="C32" s="248"/>
      <c r="D32" s="197"/>
      <c r="E32" s="197"/>
      <c r="F32" s="249"/>
      <c r="G32" s="197"/>
      <c r="H32" s="197"/>
      <c r="I32" s="197"/>
      <c r="J32" s="250"/>
      <c r="K32" s="235"/>
    </row>
    <row r="33" spans="1:10" s="230" customFormat="1" ht="15" customHeight="1">
      <c r="A33" s="251"/>
      <c r="C33" s="252"/>
      <c r="D33" s="246"/>
      <c r="E33" s="246"/>
      <c r="F33" s="246"/>
      <c r="G33" s="246"/>
      <c r="H33" s="246"/>
      <c r="I33" s="246"/>
      <c r="J33" s="246"/>
    </row>
    <row r="35" spans="1:11" ht="15" customHeight="1" hidden="1">
      <c r="A35" s="46" t="s">
        <v>94</v>
      </c>
      <c r="B35" s="47"/>
      <c r="C35" s="48">
        <f>C7/'Tbl 5 - Info Resour'!C26</f>
        <v>0.369512350164103</v>
      </c>
      <c r="D35" s="48">
        <f>D7/'Tbl 5 - Info Resour'!D26</f>
        <v>1.4782186266160873</v>
      </c>
      <c r="E35" s="48">
        <f>E7/'Tbl 5 - Info Resour'!E26</f>
        <v>0.27380203520545715</v>
      </c>
      <c r="F35" s="48">
        <f>F7/'Tbl 5 - Info Resour'!F26</f>
        <v>0.6484797929930884</v>
      </c>
      <c r="G35" s="48">
        <f>G7/'Tbl 5 - Info Resour'!G26</f>
        <v>0.36576062100781787</v>
      </c>
      <c r="H35" s="48">
        <f>H7/'Tbl 5 - Info Resour'!H26</f>
        <v>0.3665010169284598</v>
      </c>
      <c r="I35" s="48">
        <f>I7/'Tbl 5 - Info Resour'!I26</f>
        <v>0.2891007483376245</v>
      </c>
      <c r="J35" s="48">
        <f>J7/'Tbl 5 - Info Resour'!J26</f>
        <v>0.17163606856276703</v>
      </c>
      <c r="K35" s="49"/>
    </row>
    <row r="36" ht="15" customHeight="1" hidden="1"/>
    <row r="37" spans="1:3" ht="15" customHeight="1" hidden="1">
      <c r="A37" s="344" t="s">
        <v>164</v>
      </c>
      <c r="B37" s="345"/>
      <c r="C37" s="345"/>
    </row>
    <row r="38" ht="15" customHeight="1" hidden="1"/>
  </sheetData>
  <sheetProtection password="C472" sheet="1" objects="1" scenarios="1"/>
  <mergeCells count="1">
    <mergeCell ref="A37:C37"/>
  </mergeCells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82" r:id="rId3"/>
  <colBreaks count="1" manualBreakCount="1">
    <brk id="10" max="65535" man="1"/>
  </colBreaks>
  <ignoredErrors>
    <ignoredError sqref="K5:K6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90"/>
  <sheetViews>
    <sheetView zoomScale="90" zoomScaleNormal="90" zoomScalePageLayoutView="0" workbookViewId="0" topLeftCell="A34">
      <selection activeCell="D73" sqref="D73"/>
    </sheetView>
  </sheetViews>
  <sheetFormatPr defaultColWidth="9.140625" defaultRowHeight="15" customHeight="1"/>
  <cols>
    <col min="1" max="1" width="42.7109375" style="27" customWidth="1"/>
    <col min="2" max="2" width="4.7109375" style="18" customWidth="1"/>
    <col min="3" max="3" width="14.7109375" style="26" customWidth="1"/>
    <col min="4" max="9" width="14.7109375" style="44" customWidth="1"/>
    <col min="10" max="10" width="14.7109375" style="28" customWidth="1"/>
    <col min="11" max="11" width="13.8515625" style="17" hidden="1" customWidth="1"/>
    <col min="12" max="16384" width="9.140625" style="43" customWidth="1"/>
  </cols>
  <sheetData>
    <row r="1" spans="1:10" ht="15" customHeight="1">
      <c r="A1" s="57" t="s">
        <v>151</v>
      </c>
      <c r="B1" s="42"/>
      <c r="C1" s="25"/>
      <c r="D1" s="25"/>
      <c r="E1" s="25"/>
      <c r="F1" s="25"/>
      <c r="G1" s="25"/>
      <c r="H1" s="25"/>
      <c r="I1" s="25"/>
      <c r="J1" s="45"/>
    </row>
    <row r="2" spans="1:11" s="230" customFormat="1" ht="15" customHeight="1">
      <c r="A2" s="253"/>
      <c r="B2" s="254" t="s">
        <v>0</v>
      </c>
      <c r="C2" s="227" t="s">
        <v>158</v>
      </c>
      <c r="D2" s="201" t="s">
        <v>84</v>
      </c>
      <c r="E2" s="201" t="s">
        <v>153</v>
      </c>
      <c r="F2" s="201" t="s">
        <v>159</v>
      </c>
      <c r="G2" s="201" t="s">
        <v>160</v>
      </c>
      <c r="H2" s="227" t="s">
        <v>157</v>
      </c>
      <c r="I2" s="227" t="s">
        <v>156</v>
      </c>
      <c r="J2" s="202" t="s">
        <v>161</v>
      </c>
      <c r="K2" s="229"/>
    </row>
    <row r="3" spans="1:11" s="230" customFormat="1" ht="15" customHeight="1">
      <c r="A3" s="255"/>
      <c r="B3" s="256"/>
      <c r="C3" s="217"/>
      <c r="D3" s="217"/>
      <c r="E3" s="217"/>
      <c r="F3" s="217"/>
      <c r="G3" s="217"/>
      <c r="H3" s="217"/>
      <c r="I3" s="217"/>
      <c r="J3" s="234"/>
      <c r="K3" s="229"/>
    </row>
    <row r="4" spans="1:11" s="230" customFormat="1" ht="15" customHeight="1">
      <c r="A4" s="257" t="s">
        <v>147</v>
      </c>
      <c r="B4" s="233"/>
      <c r="C4" s="128"/>
      <c r="D4" s="258"/>
      <c r="E4" s="217"/>
      <c r="F4" s="217"/>
      <c r="G4" s="217"/>
      <c r="H4" s="217"/>
      <c r="I4" s="217"/>
      <c r="J4" s="234"/>
      <c r="K4" s="229"/>
    </row>
    <row r="5" spans="1:11" s="230" customFormat="1" ht="15" customHeight="1">
      <c r="A5" s="257" t="s">
        <v>209</v>
      </c>
      <c r="B5" s="233"/>
      <c r="C5" s="128"/>
      <c r="D5" s="217"/>
      <c r="E5" s="217"/>
      <c r="F5" s="217"/>
      <c r="G5" s="217"/>
      <c r="H5" s="217"/>
      <c r="I5" s="217"/>
      <c r="J5" s="234"/>
      <c r="K5" s="229"/>
    </row>
    <row r="6" spans="1:11" s="230" customFormat="1" ht="15" customHeight="1">
      <c r="A6" s="259" t="s">
        <v>56</v>
      </c>
      <c r="B6" s="233">
        <v>22</v>
      </c>
      <c r="C6" s="217">
        <v>46901</v>
      </c>
      <c r="D6" s="95">
        <v>10530</v>
      </c>
      <c r="E6" s="217">
        <v>11007</v>
      </c>
      <c r="F6" s="217">
        <v>33890</v>
      </c>
      <c r="G6" s="217">
        <v>17579</v>
      </c>
      <c r="H6" s="217">
        <v>18677</v>
      </c>
      <c r="I6" s="217">
        <v>4811</v>
      </c>
      <c r="J6" s="234">
        <v>26404</v>
      </c>
      <c r="K6" s="229"/>
    </row>
    <row r="7" spans="1:11" s="230" customFormat="1" ht="15" customHeight="1">
      <c r="A7" s="259" t="s">
        <v>57</v>
      </c>
      <c r="B7" s="233">
        <v>24</v>
      </c>
      <c r="C7" s="217">
        <v>33051</v>
      </c>
      <c r="D7" s="95">
        <v>1342</v>
      </c>
      <c r="E7" s="217">
        <v>6807</v>
      </c>
      <c r="F7" s="217">
        <v>15782</v>
      </c>
      <c r="G7" s="217">
        <v>4347</v>
      </c>
      <c r="H7" s="217">
        <v>12077</v>
      </c>
      <c r="I7" s="217">
        <v>1718</v>
      </c>
      <c r="J7" s="234">
        <v>17711</v>
      </c>
      <c r="K7" s="229"/>
    </row>
    <row r="8" spans="1:11" s="230" customFormat="1" ht="15" customHeight="1">
      <c r="A8" s="260" t="s">
        <v>190</v>
      </c>
      <c r="B8" s="233">
        <v>25</v>
      </c>
      <c r="C8" s="217">
        <v>2246168</v>
      </c>
      <c r="D8" s="95">
        <v>212814</v>
      </c>
      <c r="E8" s="217">
        <v>865885</v>
      </c>
      <c r="F8" s="217">
        <v>1013246</v>
      </c>
      <c r="G8" s="217">
        <v>1012829</v>
      </c>
      <c r="H8" s="217">
        <v>1450881</v>
      </c>
      <c r="I8" s="217">
        <v>115435</v>
      </c>
      <c r="J8" s="234">
        <v>2544891</v>
      </c>
      <c r="K8" s="261">
        <f>SUM(C8:J8)</f>
        <v>9462149</v>
      </c>
    </row>
    <row r="9" spans="1:11" s="230" customFormat="1" ht="15" customHeight="1">
      <c r="A9" s="259"/>
      <c r="B9" s="233"/>
      <c r="C9" s="217"/>
      <c r="D9" s="262"/>
      <c r="E9" s="263"/>
      <c r="F9" s="217"/>
      <c r="G9" s="263"/>
      <c r="H9" s="217"/>
      <c r="I9" s="263"/>
      <c r="J9" s="210"/>
      <c r="K9" s="229"/>
    </row>
    <row r="10" spans="1:11" s="230" customFormat="1" ht="15" customHeight="1">
      <c r="A10" s="259"/>
      <c r="B10" s="233"/>
      <c r="C10" s="217"/>
      <c r="D10" s="262"/>
      <c r="E10" s="263"/>
      <c r="F10" s="217"/>
      <c r="G10" s="263"/>
      <c r="H10" s="217"/>
      <c r="I10" s="263"/>
      <c r="J10" s="210"/>
      <c r="K10" s="229"/>
    </row>
    <row r="11" spans="1:11" s="230" customFormat="1" ht="15" customHeight="1">
      <c r="A11" s="257" t="s">
        <v>210</v>
      </c>
      <c r="B11" s="233" t="s">
        <v>12</v>
      </c>
      <c r="C11" s="217"/>
      <c r="D11" s="95"/>
      <c r="E11" s="217"/>
      <c r="F11" s="217"/>
      <c r="G11" s="217"/>
      <c r="H11" s="217"/>
      <c r="I11" s="217"/>
      <c r="J11" s="210"/>
      <c r="K11" s="229"/>
    </row>
    <row r="12" spans="1:11" s="230" customFormat="1" ht="15" customHeight="1">
      <c r="A12" s="259" t="s">
        <v>56</v>
      </c>
      <c r="B12" s="233">
        <v>26</v>
      </c>
      <c r="C12" s="217" t="s">
        <v>90</v>
      </c>
      <c r="D12" s="95">
        <v>9865</v>
      </c>
      <c r="E12" s="217" t="s">
        <v>90</v>
      </c>
      <c r="F12" s="217">
        <v>25334</v>
      </c>
      <c r="G12" s="217">
        <v>10544</v>
      </c>
      <c r="H12" s="217">
        <v>18486</v>
      </c>
      <c r="I12" s="217">
        <v>4616</v>
      </c>
      <c r="J12" s="210" t="s">
        <v>90</v>
      </c>
      <c r="K12" s="261"/>
    </row>
    <row r="13" spans="1:11" s="230" customFormat="1" ht="15" customHeight="1">
      <c r="A13" s="259" t="s">
        <v>58</v>
      </c>
      <c r="B13" s="233">
        <v>28</v>
      </c>
      <c r="C13" s="217" t="s">
        <v>90</v>
      </c>
      <c r="D13" s="95">
        <v>937</v>
      </c>
      <c r="E13" s="217" t="s">
        <v>90</v>
      </c>
      <c r="F13" s="217">
        <v>4627</v>
      </c>
      <c r="G13" s="217">
        <v>1663</v>
      </c>
      <c r="H13" s="217" t="s">
        <v>90</v>
      </c>
      <c r="I13" s="217">
        <v>1718</v>
      </c>
      <c r="J13" s="210" t="s">
        <v>90</v>
      </c>
      <c r="K13" s="229"/>
    </row>
    <row r="14" spans="1:11" s="230" customFormat="1" ht="15" customHeight="1">
      <c r="A14" s="259" t="s">
        <v>125</v>
      </c>
      <c r="B14" s="233"/>
      <c r="C14" s="217"/>
      <c r="D14" s="95"/>
      <c r="E14" s="217"/>
      <c r="F14" s="217"/>
      <c r="G14" s="217"/>
      <c r="H14" s="217"/>
      <c r="I14" s="217"/>
      <c r="J14" s="210"/>
      <c r="K14" s="229"/>
    </row>
    <row r="15" spans="1:11" s="230" customFormat="1" ht="15" customHeight="1">
      <c r="A15" s="259" t="s">
        <v>126</v>
      </c>
      <c r="B15" s="233">
        <v>29</v>
      </c>
      <c r="C15" s="217" t="s">
        <v>90</v>
      </c>
      <c r="D15" s="95">
        <v>186742</v>
      </c>
      <c r="E15" s="217" t="s">
        <v>90</v>
      </c>
      <c r="F15" s="217">
        <v>697228</v>
      </c>
      <c r="G15" s="217">
        <v>814284</v>
      </c>
      <c r="H15" s="217" t="s">
        <v>90</v>
      </c>
      <c r="I15" s="217">
        <v>102736</v>
      </c>
      <c r="J15" s="210" t="s">
        <v>90</v>
      </c>
      <c r="K15" s="229"/>
    </row>
    <row r="16" spans="1:11" s="230" customFormat="1" ht="15" customHeight="1">
      <c r="A16" s="259"/>
      <c r="B16" s="233"/>
      <c r="C16" s="217"/>
      <c r="D16" s="95"/>
      <c r="E16" s="217"/>
      <c r="F16" s="217"/>
      <c r="G16" s="217"/>
      <c r="H16" s="217"/>
      <c r="I16" s="217"/>
      <c r="J16" s="210"/>
      <c r="K16" s="229"/>
    </row>
    <row r="17" spans="1:11" s="230" customFormat="1" ht="15" customHeight="1">
      <c r="A17" s="257" t="s">
        <v>211</v>
      </c>
      <c r="B17" s="233"/>
      <c r="C17" s="217"/>
      <c r="D17" s="95"/>
      <c r="E17" s="217"/>
      <c r="F17" s="217"/>
      <c r="G17" s="217"/>
      <c r="H17" s="217"/>
      <c r="I17" s="217"/>
      <c r="J17" s="210"/>
      <c r="K17" s="229"/>
    </row>
    <row r="18" spans="1:11" s="230" customFormat="1" ht="15" customHeight="1">
      <c r="A18" s="259" t="s">
        <v>56</v>
      </c>
      <c r="B18" s="233" t="s">
        <v>191</v>
      </c>
      <c r="C18" s="217">
        <v>30161</v>
      </c>
      <c r="D18" s="95">
        <v>4990</v>
      </c>
      <c r="E18" s="217">
        <v>7411</v>
      </c>
      <c r="F18" s="217">
        <v>1908</v>
      </c>
      <c r="G18" s="217">
        <v>17342</v>
      </c>
      <c r="H18" s="217">
        <v>1418</v>
      </c>
      <c r="I18" s="217">
        <v>439</v>
      </c>
      <c r="J18" s="234">
        <v>108603</v>
      </c>
      <c r="K18" s="148">
        <f>SUM(C18:J18)</f>
        <v>172272</v>
      </c>
    </row>
    <row r="19" spans="1:11" s="230" customFormat="1" ht="15" customHeight="1">
      <c r="A19" s="259" t="s">
        <v>212</v>
      </c>
      <c r="B19" s="233" t="s">
        <v>192</v>
      </c>
      <c r="C19" s="217">
        <v>343063</v>
      </c>
      <c r="D19" s="95">
        <v>49482</v>
      </c>
      <c r="E19" s="217">
        <v>48312</v>
      </c>
      <c r="F19" s="217">
        <v>127465</v>
      </c>
      <c r="G19" s="217">
        <v>242306</v>
      </c>
      <c r="H19" s="217">
        <v>138736</v>
      </c>
      <c r="I19" s="217">
        <v>5239</v>
      </c>
      <c r="J19" s="234">
        <v>348633</v>
      </c>
      <c r="K19" s="148">
        <f>SUM(C19:J19)</f>
        <v>1303236</v>
      </c>
    </row>
    <row r="20" spans="1:11" s="230" customFormat="1" ht="15" customHeight="1">
      <c r="A20" s="259"/>
      <c r="B20" s="233"/>
      <c r="C20" s="217"/>
      <c r="D20" s="95"/>
      <c r="E20" s="217"/>
      <c r="F20" s="217"/>
      <c r="G20" s="217"/>
      <c r="H20" s="217"/>
      <c r="I20" s="217"/>
      <c r="J20" s="210"/>
      <c r="K20" s="229"/>
    </row>
    <row r="21" spans="1:11" s="230" customFormat="1" ht="27.75" customHeight="1">
      <c r="A21" s="257" t="s">
        <v>85</v>
      </c>
      <c r="B21" s="233"/>
      <c r="C21" s="217"/>
      <c r="D21" s="95"/>
      <c r="E21" s="217"/>
      <c r="F21" s="217"/>
      <c r="G21" s="217"/>
      <c r="H21" s="217"/>
      <c r="I21" s="217"/>
      <c r="J21" s="210"/>
      <c r="K21" s="229"/>
    </row>
    <row r="22" spans="1:11" s="230" customFormat="1" ht="15" customHeight="1">
      <c r="A22" s="259" t="s">
        <v>59</v>
      </c>
      <c r="B22" s="233">
        <v>30</v>
      </c>
      <c r="C22" s="217">
        <v>7334</v>
      </c>
      <c r="D22" s="95">
        <v>2980</v>
      </c>
      <c r="E22" s="217">
        <v>2275</v>
      </c>
      <c r="F22" s="217">
        <v>1884</v>
      </c>
      <c r="G22" s="217">
        <v>3671</v>
      </c>
      <c r="H22" s="217">
        <v>593</v>
      </c>
      <c r="I22" s="217">
        <v>1722</v>
      </c>
      <c r="J22" s="234">
        <v>7774</v>
      </c>
      <c r="K22" s="261"/>
    </row>
    <row r="23" spans="1:11" s="230" customFormat="1" ht="15" customHeight="1">
      <c r="A23" s="259" t="s">
        <v>60</v>
      </c>
      <c r="B23" s="233">
        <v>31</v>
      </c>
      <c r="C23" s="217">
        <v>6083</v>
      </c>
      <c r="D23" s="95">
        <v>155</v>
      </c>
      <c r="E23" s="217">
        <v>793</v>
      </c>
      <c r="F23" s="217">
        <v>0</v>
      </c>
      <c r="G23" s="217">
        <v>1675</v>
      </c>
      <c r="H23" s="217">
        <v>10219</v>
      </c>
      <c r="I23" s="217">
        <v>0</v>
      </c>
      <c r="J23" s="234">
        <v>9739</v>
      </c>
      <c r="K23" s="229"/>
    </row>
    <row r="24" spans="1:11" s="230" customFormat="1" ht="15" customHeight="1">
      <c r="A24" s="259" t="s">
        <v>61</v>
      </c>
      <c r="B24" s="233">
        <v>34</v>
      </c>
      <c r="C24" s="217">
        <v>569746</v>
      </c>
      <c r="D24" s="95">
        <v>45526</v>
      </c>
      <c r="E24" s="217">
        <v>184918</v>
      </c>
      <c r="F24" s="217">
        <v>161594</v>
      </c>
      <c r="G24" s="217">
        <v>290343</v>
      </c>
      <c r="H24" s="217">
        <v>351114</v>
      </c>
      <c r="I24" s="217">
        <v>117214</v>
      </c>
      <c r="J24" s="234">
        <v>479316</v>
      </c>
      <c r="K24" s="148">
        <f>SUM(C24:J24)</f>
        <v>2199771</v>
      </c>
    </row>
    <row r="25" spans="1:11" s="230" customFormat="1" ht="15" customHeight="1">
      <c r="A25" s="231"/>
      <c r="B25" s="231"/>
      <c r="C25" s="217"/>
      <c r="D25" s="95"/>
      <c r="E25" s="217"/>
      <c r="F25" s="217"/>
      <c r="G25" s="217"/>
      <c r="H25" s="217"/>
      <c r="I25" s="217"/>
      <c r="J25" s="210"/>
      <c r="K25" s="148"/>
    </row>
    <row r="26" spans="1:176" s="251" customFormat="1" ht="27.75" customHeight="1">
      <c r="A26" s="257" t="s">
        <v>189</v>
      </c>
      <c r="B26" s="264" t="s">
        <v>154</v>
      </c>
      <c r="C26" s="217">
        <f aca="true" t="shared" si="0" ref="C26:J26">C8+C24</f>
        <v>2815914</v>
      </c>
      <c r="D26" s="217">
        <f t="shared" si="0"/>
        <v>258340</v>
      </c>
      <c r="E26" s="217">
        <f t="shared" si="0"/>
        <v>1050803</v>
      </c>
      <c r="F26" s="217">
        <f t="shared" si="0"/>
        <v>1174840</v>
      </c>
      <c r="G26" s="217">
        <f t="shared" si="0"/>
        <v>1303172</v>
      </c>
      <c r="H26" s="217">
        <f t="shared" si="0"/>
        <v>1801995</v>
      </c>
      <c r="I26" s="217">
        <f t="shared" si="0"/>
        <v>232649</v>
      </c>
      <c r="J26" s="217">
        <f t="shared" si="0"/>
        <v>3024207</v>
      </c>
      <c r="K26" s="265">
        <f>SUM(C26:J26)</f>
        <v>11661920</v>
      </c>
      <c r="L26" s="339"/>
      <c r="FM26" s="266"/>
      <c r="FN26" s="266"/>
      <c r="FO26" s="266"/>
      <c r="FP26" s="266"/>
      <c r="FQ26" s="266"/>
      <c r="FR26" s="266"/>
      <c r="FS26" s="266"/>
      <c r="FT26" s="266"/>
    </row>
    <row r="27" spans="1:11" s="230" customFormat="1" ht="15" customHeight="1">
      <c r="A27" s="231"/>
      <c r="B27" s="231"/>
      <c r="C27" s="217"/>
      <c r="D27" s="95"/>
      <c r="E27" s="217"/>
      <c r="F27" s="217"/>
      <c r="G27" s="217"/>
      <c r="H27" s="217"/>
      <c r="I27" s="217"/>
      <c r="J27" s="210"/>
      <c r="K27" s="148"/>
    </row>
    <row r="28" spans="1:11" s="127" customFormat="1" ht="30" customHeight="1">
      <c r="A28" s="257" t="s">
        <v>116</v>
      </c>
      <c r="B28" s="233" t="s">
        <v>136</v>
      </c>
      <c r="C28" s="217">
        <v>1971</v>
      </c>
      <c r="D28" s="95">
        <v>390</v>
      </c>
      <c r="E28" s="217">
        <v>175</v>
      </c>
      <c r="F28" s="217">
        <v>820</v>
      </c>
      <c r="G28" s="217">
        <v>1474</v>
      </c>
      <c r="H28" s="217">
        <v>3889</v>
      </c>
      <c r="I28" s="217">
        <v>5</v>
      </c>
      <c r="J28" s="234">
        <v>8593</v>
      </c>
      <c r="K28" s="148"/>
    </row>
    <row r="29" spans="1:11" s="230" customFormat="1" ht="15" customHeight="1">
      <c r="A29" s="231"/>
      <c r="B29" s="233"/>
      <c r="C29" s="217"/>
      <c r="D29" s="95"/>
      <c r="E29" s="217"/>
      <c r="F29" s="217"/>
      <c r="G29" s="217"/>
      <c r="H29" s="217"/>
      <c r="I29" s="217"/>
      <c r="J29" s="210"/>
      <c r="K29" s="229"/>
    </row>
    <row r="30" spans="1:11" s="230" customFormat="1" ht="15" customHeight="1">
      <c r="A30" s="257" t="s">
        <v>13</v>
      </c>
      <c r="B30" s="233"/>
      <c r="C30" s="217"/>
      <c r="D30" s="95"/>
      <c r="E30" s="217"/>
      <c r="F30" s="217"/>
      <c r="G30" s="217"/>
      <c r="H30" s="217"/>
      <c r="I30" s="217"/>
      <c r="J30" s="210"/>
      <c r="K30" s="229"/>
    </row>
    <row r="31" spans="1:11" s="230" customFormat="1" ht="15" customHeight="1">
      <c r="A31" s="257"/>
      <c r="B31" s="233"/>
      <c r="C31" s="217"/>
      <c r="D31" s="95"/>
      <c r="E31" s="217"/>
      <c r="F31" s="217"/>
      <c r="G31" s="217"/>
      <c r="H31" s="217"/>
      <c r="I31" s="217"/>
      <c r="J31" s="210"/>
      <c r="K31" s="229"/>
    </row>
    <row r="32" spans="1:11" s="127" customFormat="1" ht="15" customHeight="1">
      <c r="A32" s="257" t="s">
        <v>62</v>
      </c>
      <c r="B32" s="238"/>
      <c r="C32" s="217"/>
      <c r="D32" s="95"/>
      <c r="E32" s="217"/>
      <c r="F32" s="217"/>
      <c r="G32" s="217"/>
      <c r="H32" s="217"/>
      <c r="I32" s="217"/>
      <c r="J32" s="210"/>
      <c r="K32" s="229"/>
    </row>
    <row r="33" spans="1:11" s="230" customFormat="1" ht="15" customHeight="1">
      <c r="A33" s="259" t="s">
        <v>73</v>
      </c>
      <c r="B33" s="233" t="s">
        <v>14</v>
      </c>
      <c r="C33" s="217">
        <v>201</v>
      </c>
      <c r="D33" s="95">
        <v>35</v>
      </c>
      <c r="E33" s="217">
        <v>7</v>
      </c>
      <c r="F33" s="217">
        <v>19</v>
      </c>
      <c r="G33" s="217">
        <v>15</v>
      </c>
      <c r="H33" s="217">
        <v>81</v>
      </c>
      <c r="I33" s="217">
        <v>38</v>
      </c>
      <c r="J33" s="210">
        <v>113</v>
      </c>
      <c r="K33" s="229"/>
    </row>
    <row r="34" spans="1:11" s="230" customFormat="1" ht="15" customHeight="1">
      <c r="A34" s="259" t="s">
        <v>64</v>
      </c>
      <c r="B34" s="233" t="s">
        <v>15</v>
      </c>
      <c r="C34" s="217">
        <v>490</v>
      </c>
      <c r="D34" s="95">
        <v>20</v>
      </c>
      <c r="E34" s="217">
        <v>543</v>
      </c>
      <c r="F34" s="217">
        <v>12</v>
      </c>
      <c r="G34" s="217">
        <v>15</v>
      </c>
      <c r="H34" s="217">
        <v>24</v>
      </c>
      <c r="I34" s="217">
        <v>2455</v>
      </c>
      <c r="J34" s="234">
        <v>3284</v>
      </c>
      <c r="K34" s="229"/>
    </row>
    <row r="35" spans="1:11" s="230" customFormat="1" ht="15" customHeight="1">
      <c r="A35" s="259" t="s">
        <v>127</v>
      </c>
      <c r="B35" s="233"/>
      <c r="C35" s="217"/>
      <c r="D35" s="95"/>
      <c r="E35" s="217"/>
      <c r="F35" s="217"/>
      <c r="G35" s="217"/>
      <c r="H35" s="217"/>
      <c r="I35" s="217"/>
      <c r="J35" s="210"/>
      <c r="K35" s="229"/>
    </row>
    <row r="36" spans="1:11" s="230" customFormat="1" ht="15" customHeight="1">
      <c r="A36" s="259" t="s">
        <v>128</v>
      </c>
      <c r="B36" s="233" t="s">
        <v>39</v>
      </c>
      <c r="C36" s="217">
        <v>249</v>
      </c>
      <c r="D36" s="95">
        <v>1170</v>
      </c>
      <c r="E36" s="217">
        <v>0</v>
      </c>
      <c r="F36" s="217">
        <v>1195</v>
      </c>
      <c r="G36" s="217">
        <v>13</v>
      </c>
      <c r="H36" s="217">
        <v>0</v>
      </c>
      <c r="I36" s="217">
        <v>365</v>
      </c>
      <c r="J36" s="234">
        <v>1371</v>
      </c>
      <c r="K36" s="229"/>
    </row>
    <row r="37" spans="1:11" s="230" customFormat="1" ht="15" customHeight="1">
      <c r="A37" s="259" t="s">
        <v>129</v>
      </c>
      <c r="B37" s="233"/>
      <c r="C37" s="217"/>
      <c r="D37" s="95"/>
      <c r="E37" s="217"/>
      <c r="F37" s="217"/>
      <c r="G37" s="217"/>
      <c r="H37" s="217"/>
      <c r="I37" s="217"/>
      <c r="J37" s="210"/>
      <c r="K37" s="229"/>
    </row>
    <row r="38" spans="1:11" s="230" customFormat="1" ht="15" customHeight="1">
      <c r="A38" s="259" t="s">
        <v>130</v>
      </c>
      <c r="B38" s="233" t="s">
        <v>65</v>
      </c>
      <c r="C38" s="217">
        <v>103</v>
      </c>
      <c r="D38" s="95">
        <v>28431</v>
      </c>
      <c r="E38" s="217">
        <v>7659</v>
      </c>
      <c r="F38" s="217">
        <v>29863</v>
      </c>
      <c r="G38" s="217">
        <v>2608</v>
      </c>
      <c r="H38" s="217">
        <v>325</v>
      </c>
      <c r="I38" s="217">
        <v>9</v>
      </c>
      <c r="J38" s="234">
        <v>3624</v>
      </c>
      <c r="K38" s="229"/>
    </row>
    <row r="39" spans="1:11" s="230" customFormat="1" ht="15" customHeight="1">
      <c r="A39" s="259" t="s">
        <v>66</v>
      </c>
      <c r="B39" s="233">
        <v>35</v>
      </c>
      <c r="C39" s="217">
        <v>1043</v>
      </c>
      <c r="D39" s="95">
        <v>29656</v>
      </c>
      <c r="E39" s="217">
        <f>SUM(E33:E38)</f>
        <v>8209</v>
      </c>
      <c r="F39" s="217">
        <f>SUM(F33:F38)</f>
        <v>31089</v>
      </c>
      <c r="G39" s="217">
        <f>SUM(G33:G38)</f>
        <v>2651</v>
      </c>
      <c r="H39" s="217">
        <v>430</v>
      </c>
      <c r="I39" s="217">
        <f>SUM(I33:I38)</f>
        <v>2867</v>
      </c>
      <c r="J39" s="234">
        <v>8392</v>
      </c>
      <c r="K39" s="229"/>
    </row>
    <row r="40" spans="1:11" s="230" customFormat="1" ht="15" customHeight="1">
      <c r="A40" s="259"/>
      <c r="B40" s="233"/>
      <c r="C40" s="217"/>
      <c r="D40" s="95"/>
      <c r="E40" s="217"/>
      <c r="F40" s="217"/>
      <c r="G40" s="217"/>
      <c r="H40" s="217"/>
      <c r="I40" s="217"/>
      <c r="J40" s="210"/>
      <c r="K40" s="229"/>
    </row>
    <row r="41" spans="1:11" s="127" customFormat="1" ht="15" customHeight="1">
      <c r="A41" s="257" t="s">
        <v>67</v>
      </c>
      <c r="B41" s="238"/>
      <c r="C41" s="217"/>
      <c r="D41" s="95"/>
      <c r="E41" s="217"/>
      <c r="F41" s="217"/>
      <c r="G41" s="217"/>
      <c r="H41" s="217"/>
      <c r="I41" s="217"/>
      <c r="J41" s="210"/>
      <c r="K41" s="229"/>
    </row>
    <row r="42" spans="1:11" s="230" customFormat="1" ht="15" customHeight="1">
      <c r="A42" s="259" t="s">
        <v>63</v>
      </c>
      <c r="B42" s="233" t="s">
        <v>68</v>
      </c>
      <c r="C42" s="217">
        <v>334</v>
      </c>
      <c r="D42" s="95">
        <v>0</v>
      </c>
      <c r="E42" s="217">
        <v>105</v>
      </c>
      <c r="F42" s="217">
        <v>23</v>
      </c>
      <c r="G42" s="217">
        <v>396</v>
      </c>
      <c r="H42" s="217">
        <v>176</v>
      </c>
      <c r="I42" s="217">
        <v>16</v>
      </c>
      <c r="J42" s="210">
        <v>540</v>
      </c>
      <c r="K42" s="229"/>
    </row>
    <row r="43" spans="1:11" s="230" customFormat="1" ht="15" customHeight="1">
      <c r="A43" s="259" t="s">
        <v>64</v>
      </c>
      <c r="B43" s="233" t="s">
        <v>69</v>
      </c>
      <c r="C43" s="217">
        <v>0</v>
      </c>
      <c r="D43" s="95">
        <v>0</v>
      </c>
      <c r="E43" s="217">
        <v>7</v>
      </c>
      <c r="F43" s="217">
        <v>9</v>
      </c>
      <c r="G43" s="217">
        <v>5</v>
      </c>
      <c r="H43" s="217">
        <v>0</v>
      </c>
      <c r="I43" s="217">
        <v>0</v>
      </c>
      <c r="J43" s="210">
        <v>0</v>
      </c>
      <c r="K43" s="229"/>
    </row>
    <row r="44" spans="1:11" s="230" customFormat="1" ht="15" customHeight="1">
      <c r="A44" s="259" t="s">
        <v>127</v>
      </c>
      <c r="B44" s="233"/>
      <c r="C44" s="217"/>
      <c r="D44" s="95"/>
      <c r="E44" s="217"/>
      <c r="F44" s="217"/>
      <c r="G44" s="217"/>
      <c r="H44" s="217"/>
      <c r="I44" s="217"/>
      <c r="J44" s="210"/>
      <c r="K44" s="229"/>
    </row>
    <row r="45" spans="1:11" s="230" customFormat="1" ht="15" customHeight="1">
      <c r="A45" s="259" t="s">
        <v>128</v>
      </c>
      <c r="B45" s="233" t="s">
        <v>70</v>
      </c>
      <c r="C45" s="217">
        <v>0</v>
      </c>
      <c r="D45" s="95">
        <v>1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0">
        <v>0</v>
      </c>
      <c r="K45" s="229"/>
    </row>
    <row r="46" spans="1:11" s="230" customFormat="1" ht="15" customHeight="1">
      <c r="A46" s="259" t="s">
        <v>129</v>
      </c>
      <c r="B46" s="233"/>
      <c r="C46" s="217"/>
      <c r="D46" s="95"/>
      <c r="E46" s="217"/>
      <c r="F46" s="217"/>
      <c r="G46" s="217"/>
      <c r="H46" s="217"/>
      <c r="I46" s="217"/>
      <c r="J46" s="210"/>
      <c r="K46" s="229"/>
    </row>
    <row r="47" spans="1:11" s="230" customFormat="1" ht="15" customHeight="1">
      <c r="A47" s="259" t="s">
        <v>130</v>
      </c>
      <c r="B47" s="233" t="s">
        <v>71</v>
      </c>
      <c r="C47" s="217">
        <v>0</v>
      </c>
      <c r="D47" s="95">
        <v>0</v>
      </c>
      <c r="E47" s="217">
        <v>0</v>
      </c>
      <c r="F47" s="217">
        <v>9001</v>
      </c>
      <c r="G47" s="217">
        <v>0</v>
      </c>
      <c r="H47" s="217">
        <v>0</v>
      </c>
      <c r="I47" s="217">
        <v>0</v>
      </c>
      <c r="J47" s="210">
        <v>0</v>
      </c>
      <c r="K47" s="229"/>
    </row>
    <row r="48" spans="1:11" s="230" customFormat="1" ht="18" customHeight="1">
      <c r="A48" s="260" t="s">
        <v>213</v>
      </c>
      <c r="B48" s="233">
        <v>40</v>
      </c>
      <c r="C48" s="217">
        <v>334</v>
      </c>
      <c r="D48" s="95">
        <v>0</v>
      </c>
      <c r="E48" s="217">
        <f>SUM(E42:E47)</f>
        <v>112</v>
      </c>
      <c r="F48" s="217">
        <v>9033</v>
      </c>
      <c r="G48" s="217">
        <f>SUM(G42:G47)</f>
        <v>401</v>
      </c>
      <c r="H48" s="217">
        <v>176</v>
      </c>
      <c r="I48" s="217">
        <v>16</v>
      </c>
      <c r="J48" s="210">
        <v>540</v>
      </c>
      <c r="K48" s="229"/>
    </row>
    <row r="49" spans="1:11" s="230" customFormat="1" ht="15" customHeight="1">
      <c r="A49" s="259"/>
      <c r="B49" s="233"/>
      <c r="C49" s="217"/>
      <c r="D49" s="95"/>
      <c r="E49" s="217"/>
      <c r="F49" s="217"/>
      <c r="G49" s="217"/>
      <c r="H49" s="217"/>
      <c r="I49" s="217"/>
      <c r="J49" s="210"/>
      <c r="K49" s="229"/>
    </row>
    <row r="50" spans="1:11" s="127" customFormat="1" ht="15" customHeight="1">
      <c r="A50" s="257" t="s">
        <v>72</v>
      </c>
      <c r="B50" s="238"/>
      <c r="C50" s="217"/>
      <c r="D50" s="95"/>
      <c r="E50" s="217"/>
      <c r="F50" s="217"/>
      <c r="G50" s="217"/>
      <c r="H50" s="217"/>
      <c r="I50" s="217"/>
      <c r="J50" s="210"/>
      <c r="K50" s="229"/>
    </row>
    <row r="51" spans="1:11" s="230" customFormat="1" ht="15" customHeight="1">
      <c r="A51" s="259" t="s">
        <v>73</v>
      </c>
      <c r="B51" s="233" t="s">
        <v>74</v>
      </c>
      <c r="C51" s="217">
        <v>5313</v>
      </c>
      <c r="D51" s="95">
        <v>2888</v>
      </c>
      <c r="E51" s="217">
        <v>2187</v>
      </c>
      <c r="F51" s="217">
        <v>1884</v>
      </c>
      <c r="G51" s="217">
        <v>3212</v>
      </c>
      <c r="H51" s="217">
        <v>3992</v>
      </c>
      <c r="I51" s="217">
        <v>1722</v>
      </c>
      <c r="J51" s="234">
        <v>6813</v>
      </c>
      <c r="K51" s="229"/>
    </row>
    <row r="52" spans="1:11" s="230" customFormat="1" ht="15" customHeight="1">
      <c r="A52" s="259" t="s">
        <v>64</v>
      </c>
      <c r="B52" s="233" t="s">
        <v>75</v>
      </c>
      <c r="C52" s="217">
        <v>5751</v>
      </c>
      <c r="D52" s="95">
        <v>732</v>
      </c>
      <c r="E52" s="217">
        <v>2177</v>
      </c>
      <c r="F52" s="217">
        <v>5051</v>
      </c>
      <c r="G52" s="217">
        <v>6321</v>
      </c>
      <c r="H52" s="217">
        <v>3913</v>
      </c>
      <c r="I52" s="217">
        <v>13707</v>
      </c>
      <c r="J52" s="234">
        <v>12850</v>
      </c>
      <c r="K52" s="229"/>
    </row>
    <row r="53" spans="1:11" s="230" customFormat="1" ht="15" customHeight="1">
      <c r="A53" s="259" t="s">
        <v>127</v>
      </c>
      <c r="B53" s="233"/>
      <c r="C53" s="217"/>
      <c r="D53" s="95"/>
      <c r="F53" s="217"/>
      <c r="G53" s="217"/>
      <c r="H53" s="217"/>
      <c r="I53" s="217"/>
      <c r="J53" s="210"/>
      <c r="K53" s="229"/>
    </row>
    <row r="54" spans="1:11" s="230" customFormat="1" ht="15" customHeight="1">
      <c r="A54" s="259" t="s">
        <v>128</v>
      </c>
      <c r="B54" s="233" t="s">
        <v>76</v>
      </c>
      <c r="C54" s="217">
        <v>8979</v>
      </c>
      <c r="D54" s="95">
        <v>9027</v>
      </c>
      <c r="E54" s="217">
        <v>7706</v>
      </c>
      <c r="F54" s="217">
        <v>8208</v>
      </c>
      <c r="G54" s="217">
        <v>28602</v>
      </c>
      <c r="H54" s="217">
        <v>6234</v>
      </c>
      <c r="I54" s="217">
        <v>6830</v>
      </c>
      <c r="J54" s="234">
        <v>8478</v>
      </c>
      <c r="K54" s="229"/>
    </row>
    <row r="55" spans="1:11" s="230" customFormat="1" ht="15" customHeight="1">
      <c r="A55" s="259" t="s">
        <v>131</v>
      </c>
      <c r="B55" s="233"/>
      <c r="C55" s="217"/>
      <c r="D55" s="95"/>
      <c r="F55" s="217"/>
      <c r="G55" s="217"/>
      <c r="H55" s="217"/>
      <c r="I55" s="217"/>
      <c r="J55" s="210"/>
      <c r="K55" s="229"/>
    </row>
    <row r="56" spans="1:11" s="230" customFormat="1" ht="15" customHeight="1">
      <c r="A56" s="259" t="s">
        <v>130</v>
      </c>
      <c r="B56" s="233" t="s">
        <v>77</v>
      </c>
      <c r="C56" s="217">
        <v>87890</v>
      </c>
      <c r="D56" s="95">
        <v>94219</v>
      </c>
      <c r="E56" s="217">
        <v>92647</v>
      </c>
      <c r="F56" s="217">
        <v>52228</v>
      </c>
      <c r="G56" s="217">
        <v>149890</v>
      </c>
      <c r="H56" s="217">
        <v>91811</v>
      </c>
      <c r="I56" s="217">
        <v>28155</v>
      </c>
      <c r="J56" s="234">
        <v>95218</v>
      </c>
      <c r="K56" s="229"/>
    </row>
    <row r="57" spans="1:12" s="230" customFormat="1" ht="15" customHeight="1">
      <c r="A57" s="259" t="s">
        <v>87</v>
      </c>
      <c r="B57" s="233">
        <v>41</v>
      </c>
      <c r="C57" s="217">
        <f aca="true" t="shared" si="1" ref="C57:J57">C51+C52+C54+C56</f>
        <v>107933</v>
      </c>
      <c r="D57" s="217">
        <f t="shared" si="1"/>
        <v>106866</v>
      </c>
      <c r="E57" s="217">
        <f t="shared" si="1"/>
        <v>104717</v>
      </c>
      <c r="F57" s="217">
        <f t="shared" si="1"/>
        <v>67371</v>
      </c>
      <c r="G57" s="217">
        <f t="shared" si="1"/>
        <v>188025</v>
      </c>
      <c r="H57" s="217">
        <f t="shared" si="1"/>
        <v>105950</v>
      </c>
      <c r="I57" s="217">
        <f t="shared" si="1"/>
        <v>50414</v>
      </c>
      <c r="J57" s="217">
        <f t="shared" si="1"/>
        <v>123359</v>
      </c>
      <c r="K57" s="261">
        <f>SUM(C57:J57)</f>
        <v>854635</v>
      </c>
      <c r="L57" s="338"/>
    </row>
    <row r="58" spans="1:11" s="127" customFormat="1" ht="15" customHeight="1">
      <c r="A58" s="267"/>
      <c r="B58" s="268"/>
      <c r="C58" s="197"/>
      <c r="D58" s="197"/>
      <c r="E58" s="197"/>
      <c r="F58" s="197"/>
      <c r="G58" s="197"/>
      <c r="H58" s="197"/>
      <c r="I58" s="197"/>
      <c r="J58" s="250"/>
      <c r="K58" s="229"/>
    </row>
    <row r="59" spans="1:10" s="230" customFormat="1" ht="15" customHeight="1">
      <c r="A59" s="215"/>
      <c r="B59" s="128"/>
      <c r="C59" s="217"/>
      <c r="D59" s="217"/>
      <c r="E59" s="217"/>
      <c r="F59" s="217"/>
      <c r="G59" s="217"/>
      <c r="H59" s="217"/>
      <c r="I59" s="217"/>
      <c r="J59" s="217"/>
    </row>
    <row r="60" spans="1:247" s="127" customFormat="1" ht="15" customHeight="1">
      <c r="A60" s="269" t="s">
        <v>155</v>
      </c>
      <c r="B60" s="215"/>
      <c r="C60" s="263"/>
      <c r="D60" s="263"/>
      <c r="E60" s="263"/>
      <c r="F60" s="263"/>
      <c r="G60" s="263"/>
      <c r="H60" s="263"/>
      <c r="I60" s="263"/>
      <c r="J60" s="270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</row>
    <row r="61" spans="1:247" s="127" customFormat="1" ht="15" customHeight="1">
      <c r="A61" s="269"/>
      <c r="B61" s="215"/>
      <c r="C61" s="263"/>
      <c r="D61" s="263"/>
      <c r="E61" s="263"/>
      <c r="F61" s="263"/>
      <c r="G61" s="263"/>
      <c r="H61" s="263"/>
      <c r="I61" s="263"/>
      <c r="J61" s="270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</row>
    <row r="62" spans="1:11" s="127" customFormat="1" ht="15" customHeight="1" hidden="1">
      <c r="A62" s="271" t="s">
        <v>91</v>
      </c>
      <c r="B62" s="229"/>
      <c r="C62" s="148">
        <f aca="true" t="shared" si="2" ref="C62:J62">C6+C22</f>
        <v>54235</v>
      </c>
      <c r="D62" s="148">
        <f t="shared" si="2"/>
        <v>13510</v>
      </c>
      <c r="E62" s="148">
        <f t="shared" si="2"/>
        <v>13282</v>
      </c>
      <c r="F62" s="148">
        <f t="shared" si="2"/>
        <v>35774</v>
      </c>
      <c r="G62" s="148">
        <f t="shared" si="2"/>
        <v>21250</v>
      </c>
      <c r="H62" s="148">
        <f>H6+H22</f>
        <v>19270</v>
      </c>
      <c r="I62" s="148">
        <f t="shared" si="2"/>
        <v>6533</v>
      </c>
      <c r="J62" s="148">
        <f t="shared" si="2"/>
        <v>34178</v>
      </c>
      <c r="K62" s="261">
        <f>SUM(B62:J62)</f>
        <v>198032</v>
      </c>
    </row>
    <row r="63" spans="1:11" s="127" customFormat="1" ht="15" customHeight="1" hidden="1">
      <c r="A63" s="229" t="s">
        <v>92</v>
      </c>
      <c r="B63" s="229"/>
      <c r="C63" s="272">
        <f>C26/'Tbl 7 - Instit. Population'!C27</f>
        <v>77.83067993366501</v>
      </c>
      <c r="D63" s="272">
        <f>D26/'Tbl 7 - Instit. Population'!D27</f>
        <v>13.059346881002933</v>
      </c>
      <c r="E63" s="272">
        <f>E26/'Tbl 7 - Instit. Population'!E27</f>
        <v>89.24774927807033</v>
      </c>
      <c r="F63" s="272">
        <f>F26/'Tbl 7 - Instit. Population'!F27</f>
        <v>51.19554612170337</v>
      </c>
      <c r="G63" s="272">
        <f>G26/'Tbl 7 - Instit. Population'!G27</f>
        <v>67.46244240824144</v>
      </c>
      <c r="H63" s="272">
        <f>H26/'Tbl 7 - Instit. Population'!H27</f>
        <v>101.61816951446455</v>
      </c>
      <c r="I63" s="272">
        <f>I26/'Tbl 7 - Instit. Population'!I27</f>
        <v>68.48660582867235</v>
      </c>
      <c r="J63" s="272">
        <f>J26/'Tbl 7 - Instit. Population'!J27</f>
        <v>140.13284833881656</v>
      </c>
      <c r="K63" s="273">
        <f>K26/('Tbl 7 - Instit. Population'!K27)</f>
        <v>76.3654010628759</v>
      </c>
    </row>
    <row r="64" spans="3:11" s="127" customFormat="1" ht="15" customHeight="1" hidden="1">
      <c r="C64" s="217"/>
      <c r="D64" s="217"/>
      <c r="E64" s="217"/>
      <c r="F64" s="217"/>
      <c r="G64" s="217"/>
      <c r="H64" s="217"/>
      <c r="I64" s="217"/>
      <c r="J64" s="216"/>
      <c r="K64" s="198"/>
    </row>
    <row r="65" spans="1:12" s="230" customFormat="1" ht="15" customHeight="1" hidden="1">
      <c r="A65" s="346" t="s">
        <v>164</v>
      </c>
      <c r="B65" s="347"/>
      <c r="C65" s="347"/>
      <c r="D65" s="246"/>
      <c r="E65" s="246"/>
      <c r="F65" s="246"/>
      <c r="G65" s="246"/>
      <c r="H65" s="246"/>
      <c r="I65" s="246"/>
      <c r="J65" s="216"/>
      <c r="K65" s="127"/>
      <c r="L65" s="127"/>
    </row>
    <row r="66" spans="1:12" s="230" customFormat="1" ht="15" customHeight="1" hidden="1">
      <c r="A66" s="215"/>
      <c r="B66" s="127"/>
      <c r="C66" s="217"/>
      <c r="D66" s="246"/>
      <c r="E66" s="246"/>
      <c r="F66" s="246"/>
      <c r="G66" s="246"/>
      <c r="H66" s="246"/>
      <c r="I66" s="246"/>
      <c r="J66" s="216"/>
      <c r="K66" s="127"/>
      <c r="L66" s="127"/>
    </row>
    <row r="67" spans="1:11" s="277" customFormat="1" ht="15" customHeight="1">
      <c r="A67" s="269" t="s">
        <v>224</v>
      </c>
      <c r="B67" s="274"/>
      <c r="C67" s="205"/>
      <c r="D67" s="275"/>
      <c r="E67" s="275"/>
      <c r="F67" s="275"/>
      <c r="G67" s="275"/>
      <c r="H67" s="275"/>
      <c r="I67" s="275"/>
      <c r="J67" s="276"/>
      <c r="K67" s="274"/>
    </row>
    <row r="68" spans="1:11" s="230" customFormat="1" ht="15" customHeight="1">
      <c r="A68" s="215"/>
      <c r="B68" s="127"/>
      <c r="C68" s="217"/>
      <c r="D68" s="246"/>
      <c r="E68" s="246"/>
      <c r="F68" s="246"/>
      <c r="G68" s="246"/>
      <c r="H68" s="246"/>
      <c r="I68" s="246"/>
      <c r="J68" s="216"/>
      <c r="K68" s="127"/>
    </row>
    <row r="69" spans="1:11" s="230" customFormat="1" ht="15" customHeight="1">
      <c r="A69" s="215"/>
      <c r="B69" s="127"/>
      <c r="C69" s="217"/>
      <c r="D69" s="246"/>
      <c r="E69" s="246"/>
      <c r="F69" s="246"/>
      <c r="G69" s="246"/>
      <c r="H69" s="246"/>
      <c r="I69" s="246"/>
      <c r="J69" s="216"/>
      <c r="K69" s="127"/>
    </row>
    <row r="70" spans="1:11" s="51" customFormat="1" ht="15" customHeight="1">
      <c r="A70" s="40"/>
      <c r="B70" s="18"/>
      <c r="C70" s="34"/>
      <c r="D70" s="56"/>
      <c r="E70" s="56"/>
      <c r="F70" s="56"/>
      <c r="G70" s="56"/>
      <c r="H70" s="56"/>
      <c r="I70" s="56"/>
      <c r="J70" s="41"/>
      <c r="K70" s="18"/>
    </row>
    <row r="71" spans="1:11" s="51" customFormat="1" ht="15" customHeight="1">
      <c r="A71" s="40"/>
      <c r="B71" s="18"/>
      <c r="C71" s="34"/>
      <c r="D71" s="56"/>
      <c r="E71" s="56"/>
      <c r="F71" s="56"/>
      <c r="G71" s="56"/>
      <c r="H71" s="56"/>
      <c r="I71" s="56"/>
      <c r="J71" s="41"/>
      <c r="K71" s="18"/>
    </row>
    <row r="72" spans="1:11" s="51" customFormat="1" ht="15" customHeight="1">
      <c r="A72" s="40"/>
      <c r="B72" s="18"/>
      <c r="C72" s="34"/>
      <c r="D72" s="56"/>
      <c r="E72" s="56"/>
      <c r="F72" s="56"/>
      <c r="G72" s="56"/>
      <c r="H72" s="56"/>
      <c r="I72" s="56"/>
      <c r="J72" s="41"/>
      <c r="K72" s="18"/>
    </row>
    <row r="73" spans="1:11" s="51" customFormat="1" ht="15" customHeight="1">
      <c r="A73" s="40"/>
      <c r="B73" s="18"/>
      <c r="C73" s="34"/>
      <c r="D73" s="56"/>
      <c r="E73" s="56"/>
      <c r="F73" s="56"/>
      <c r="G73" s="56"/>
      <c r="H73" s="56"/>
      <c r="I73" s="56"/>
      <c r="J73" s="41"/>
      <c r="K73" s="18"/>
    </row>
    <row r="74" spans="1:11" s="51" customFormat="1" ht="15" customHeight="1">
      <c r="A74" s="40"/>
      <c r="B74" s="18"/>
      <c r="C74" s="34"/>
      <c r="D74" s="56"/>
      <c r="E74" s="56"/>
      <c r="F74" s="56"/>
      <c r="G74" s="56"/>
      <c r="H74" s="56"/>
      <c r="I74" s="56"/>
      <c r="J74" s="41"/>
      <c r="K74" s="18"/>
    </row>
    <row r="75" spans="1:11" s="51" customFormat="1" ht="15" customHeight="1">
      <c r="A75" s="40"/>
      <c r="B75" s="18"/>
      <c r="C75" s="34"/>
      <c r="D75" s="56"/>
      <c r="E75" s="56"/>
      <c r="F75" s="56"/>
      <c r="G75" s="56"/>
      <c r="H75" s="56"/>
      <c r="I75" s="56"/>
      <c r="J75" s="41"/>
      <c r="K75" s="18"/>
    </row>
    <row r="76" spans="1:11" s="51" customFormat="1" ht="15" customHeight="1">
      <c r="A76" s="40"/>
      <c r="B76" s="18"/>
      <c r="C76" s="34"/>
      <c r="D76" s="56"/>
      <c r="E76" s="56"/>
      <c r="F76" s="56"/>
      <c r="G76" s="56"/>
      <c r="H76" s="56"/>
      <c r="I76" s="56"/>
      <c r="J76" s="41"/>
      <c r="K76" s="18"/>
    </row>
    <row r="77" spans="1:11" s="51" customFormat="1" ht="15" customHeight="1">
      <c r="A77" s="40"/>
      <c r="B77" s="18"/>
      <c r="C77" s="34"/>
      <c r="D77" s="56"/>
      <c r="E77" s="56"/>
      <c r="F77" s="56"/>
      <c r="G77" s="56"/>
      <c r="H77" s="56"/>
      <c r="I77" s="56"/>
      <c r="J77" s="41"/>
      <c r="K77" s="18"/>
    </row>
    <row r="78" spans="1:11" s="51" customFormat="1" ht="15" customHeight="1">
      <c r="A78" s="40"/>
      <c r="B78" s="18"/>
      <c r="C78" s="34"/>
      <c r="D78" s="56"/>
      <c r="E78" s="56"/>
      <c r="F78" s="56"/>
      <c r="G78" s="56"/>
      <c r="H78" s="56"/>
      <c r="I78" s="56"/>
      <c r="J78" s="41"/>
      <c r="K78" s="18"/>
    </row>
    <row r="79" spans="1:11" s="51" customFormat="1" ht="15" customHeight="1">
      <c r="A79" s="40"/>
      <c r="B79" s="18"/>
      <c r="C79" s="34"/>
      <c r="D79" s="56"/>
      <c r="E79" s="56"/>
      <c r="F79" s="56"/>
      <c r="G79" s="56"/>
      <c r="H79" s="56"/>
      <c r="I79" s="56"/>
      <c r="J79" s="41"/>
      <c r="K79" s="18"/>
    </row>
    <row r="80" spans="1:11" s="51" customFormat="1" ht="15" customHeight="1">
      <c r="A80" s="40"/>
      <c r="B80" s="18"/>
      <c r="C80" s="34"/>
      <c r="D80" s="56"/>
      <c r="E80" s="56"/>
      <c r="F80" s="56"/>
      <c r="G80" s="56"/>
      <c r="H80" s="56"/>
      <c r="I80" s="56"/>
      <c r="J80" s="41"/>
      <c r="K80" s="18"/>
    </row>
    <row r="81" spans="1:11" s="51" customFormat="1" ht="15" customHeight="1">
      <c r="A81" s="40"/>
      <c r="B81" s="18"/>
      <c r="C81" s="34"/>
      <c r="D81" s="56"/>
      <c r="E81" s="56"/>
      <c r="F81" s="56"/>
      <c r="G81" s="56"/>
      <c r="H81" s="56"/>
      <c r="I81" s="56"/>
      <c r="J81" s="41"/>
      <c r="K81" s="18"/>
    </row>
    <row r="82" spans="1:11" s="51" customFormat="1" ht="15" customHeight="1">
      <c r="A82" s="40"/>
      <c r="B82" s="18"/>
      <c r="C82" s="34"/>
      <c r="D82" s="56"/>
      <c r="E82" s="56"/>
      <c r="F82" s="56"/>
      <c r="G82" s="56"/>
      <c r="H82" s="56"/>
      <c r="I82" s="56"/>
      <c r="J82" s="41"/>
      <c r="K82" s="18"/>
    </row>
    <row r="83" spans="1:11" s="51" customFormat="1" ht="15" customHeight="1">
      <c r="A83" s="40"/>
      <c r="B83" s="18"/>
      <c r="C83" s="34"/>
      <c r="D83" s="56"/>
      <c r="E83" s="56"/>
      <c r="F83" s="56"/>
      <c r="G83" s="56"/>
      <c r="H83" s="56"/>
      <c r="I83" s="56"/>
      <c r="J83" s="41"/>
      <c r="K83" s="18"/>
    </row>
    <row r="84" spans="1:11" s="51" customFormat="1" ht="15" customHeight="1">
      <c r="A84" s="40"/>
      <c r="B84" s="18"/>
      <c r="C84" s="34"/>
      <c r="D84" s="56"/>
      <c r="E84" s="56"/>
      <c r="F84" s="56"/>
      <c r="G84" s="56"/>
      <c r="H84" s="56"/>
      <c r="I84" s="56"/>
      <c r="J84" s="41"/>
      <c r="K84" s="18"/>
    </row>
    <row r="85" spans="1:11" s="51" customFormat="1" ht="15" customHeight="1">
      <c r="A85" s="40"/>
      <c r="B85" s="18"/>
      <c r="C85" s="34"/>
      <c r="D85" s="56"/>
      <c r="E85" s="56"/>
      <c r="F85" s="56"/>
      <c r="G85" s="56"/>
      <c r="H85" s="56"/>
      <c r="I85" s="56"/>
      <c r="J85" s="41"/>
      <c r="K85" s="18"/>
    </row>
    <row r="86" spans="1:11" s="51" customFormat="1" ht="15" customHeight="1">
      <c r="A86" s="40"/>
      <c r="B86" s="18"/>
      <c r="C86" s="34"/>
      <c r="D86" s="56"/>
      <c r="E86" s="56"/>
      <c r="F86" s="56"/>
      <c r="G86" s="56"/>
      <c r="H86" s="56"/>
      <c r="I86" s="56"/>
      <c r="J86" s="41"/>
      <c r="K86" s="18"/>
    </row>
    <row r="87" spans="1:11" s="51" customFormat="1" ht="15" customHeight="1">
      <c r="A87" s="40"/>
      <c r="B87" s="18"/>
      <c r="C87" s="34"/>
      <c r="D87" s="56"/>
      <c r="E87" s="56"/>
      <c r="F87" s="56"/>
      <c r="G87" s="56"/>
      <c r="H87" s="56"/>
      <c r="I87" s="56"/>
      <c r="J87" s="41"/>
      <c r="K87" s="18"/>
    </row>
    <row r="88" spans="1:11" s="51" customFormat="1" ht="15" customHeight="1">
      <c r="A88" s="40"/>
      <c r="B88" s="18"/>
      <c r="C88" s="34"/>
      <c r="D88" s="56"/>
      <c r="E88" s="56"/>
      <c r="F88" s="56"/>
      <c r="G88" s="56"/>
      <c r="H88" s="56"/>
      <c r="I88" s="56"/>
      <c r="J88" s="41"/>
      <c r="K88" s="18"/>
    </row>
    <row r="89" spans="1:11" s="51" customFormat="1" ht="15" customHeight="1">
      <c r="A89" s="40"/>
      <c r="B89" s="18"/>
      <c r="C89" s="34"/>
      <c r="D89" s="56"/>
      <c r="E89" s="56"/>
      <c r="F89" s="56"/>
      <c r="G89" s="56"/>
      <c r="H89" s="56"/>
      <c r="I89" s="56"/>
      <c r="J89" s="41"/>
      <c r="K89" s="18"/>
    </row>
    <row r="90" spans="1:11" s="51" customFormat="1" ht="15" customHeight="1">
      <c r="A90" s="40"/>
      <c r="B90" s="18"/>
      <c r="C90" s="34"/>
      <c r="D90" s="56"/>
      <c r="E90" s="56"/>
      <c r="F90" s="56"/>
      <c r="G90" s="56"/>
      <c r="H90" s="56"/>
      <c r="I90" s="56"/>
      <c r="J90" s="41"/>
      <c r="K90" s="18"/>
    </row>
  </sheetData>
  <sheetProtection password="C472" sheet="1" objects="1" scenarios="1"/>
  <mergeCells count="1">
    <mergeCell ref="A65:C65"/>
  </mergeCells>
  <printOptions/>
  <pageMargins left="0.7874015748031497" right="0.3937007874015748" top="0.9055118110236221" bottom="0.9055118110236221" header="0" footer="0.5118110236220472"/>
  <pageSetup fitToHeight="1" fitToWidth="1" horizontalDpi="600" verticalDpi="600" orientation="portrait" paperSize="9" scale="55" r:id="rId3"/>
  <colBreaks count="1" manualBreakCount="1">
    <brk id="10" max="65535" man="1"/>
  </colBreaks>
  <ignoredErrors>
    <ignoredError sqref="K8 K24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90" zoomScaleNormal="90" zoomScaleSheetLayoutView="75" zoomScalePageLayoutView="0" workbookViewId="0" topLeftCell="A1">
      <selection activeCell="F48" sqref="F48"/>
    </sheetView>
  </sheetViews>
  <sheetFormatPr defaultColWidth="14.421875" defaultRowHeight="15" customHeight="1"/>
  <cols>
    <col min="1" max="1" width="46.57421875" style="17" customWidth="1"/>
    <col min="2" max="2" width="4.8515625" style="18" customWidth="1"/>
    <col min="3" max="9" width="14.7109375" style="26" customWidth="1"/>
    <col min="10" max="10" width="14.8515625" style="26" customWidth="1"/>
    <col min="11" max="11" width="14.8515625" style="23" hidden="1" customWidth="1"/>
    <col min="12" max="12" width="14.8515625" style="17" hidden="1" customWidth="1"/>
    <col min="13" max="16384" width="14.421875" style="17" customWidth="1"/>
  </cols>
  <sheetData>
    <row r="1" spans="1:11" ht="15" customHeight="1">
      <c r="A1" s="58" t="s">
        <v>187</v>
      </c>
      <c r="B1" s="59"/>
      <c r="K1" s="17"/>
    </row>
    <row r="2" spans="1:12" s="127" customFormat="1" ht="15" customHeight="1">
      <c r="A2" s="253"/>
      <c r="B2" s="278" t="s">
        <v>0</v>
      </c>
      <c r="C2" s="201" t="s">
        <v>158</v>
      </c>
      <c r="D2" s="201" t="s">
        <v>84</v>
      </c>
      <c r="E2" s="201" t="s">
        <v>153</v>
      </c>
      <c r="F2" s="201" t="s">
        <v>159</v>
      </c>
      <c r="G2" s="201" t="s">
        <v>160</v>
      </c>
      <c r="H2" s="201" t="s">
        <v>157</v>
      </c>
      <c r="I2" s="201" t="s">
        <v>156</v>
      </c>
      <c r="J2" s="202" t="s">
        <v>161</v>
      </c>
      <c r="K2" s="279"/>
      <c r="L2" s="280"/>
    </row>
    <row r="3" spans="1:12" s="127" customFormat="1" ht="15" customHeight="1">
      <c r="A3" s="208"/>
      <c r="B3" s="238"/>
      <c r="C3" s="206" t="s">
        <v>78</v>
      </c>
      <c r="D3" s="206" t="s">
        <v>78</v>
      </c>
      <c r="E3" s="206" t="s">
        <v>78</v>
      </c>
      <c r="F3" s="206" t="s">
        <v>78</v>
      </c>
      <c r="G3" s="206" t="s">
        <v>78</v>
      </c>
      <c r="H3" s="206"/>
      <c r="I3" s="206" t="s">
        <v>78</v>
      </c>
      <c r="J3" s="281" t="s">
        <v>78</v>
      </c>
      <c r="K3" s="279"/>
      <c r="L3" s="280"/>
    </row>
    <row r="4" spans="1:12" s="127" customFormat="1" ht="15" customHeight="1">
      <c r="A4" s="282" t="s">
        <v>16</v>
      </c>
      <c r="B4" s="233"/>
      <c r="C4" s="128"/>
      <c r="D4" s="217"/>
      <c r="E4" s="217"/>
      <c r="F4" s="217"/>
      <c r="G4" s="217"/>
      <c r="H4" s="217"/>
      <c r="I4" s="217"/>
      <c r="J4" s="234"/>
      <c r="K4" s="279"/>
      <c r="L4" s="280"/>
    </row>
    <row r="5" spans="1:12" s="127" customFormat="1" ht="15" customHeight="1">
      <c r="A5" s="199" t="s">
        <v>178</v>
      </c>
      <c r="B5" s="233">
        <v>44</v>
      </c>
      <c r="C5" s="217">
        <v>4145387</v>
      </c>
      <c r="D5" s="217">
        <v>1112718</v>
      </c>
      <c r="E5" s="217">
        <v>534241</v>
      </c>
      <c r="F5" s="217">
        <v>2203028</v>
      </c>
      <c r="G5" s="217">
        <v>919009</v>
      </c>
      <c r="H5" s="217">
        <v>1185000</v>
      </c>
      <c r="I5" s="217">
        <v>379298</v>
      </c>
      <c r="J5" s="234">
        <v>3623625</v>
      </c>
      <c r="K5" s="283">
        <f>SUM(C5:J5)</f>
        <v>14102306</v>
      </c>
      <c r="L5" s="280">
        <f>K5/K7</f>
        <v>0.2018036233196013</v>
      </c>
    </row>
    <row r="6" spans="1:12" s="127" customFormat="1" ht="15" customHeight="1">
      <c r="A6" s="284" t="s">
        <v>17</v>
      </c>
      <c r="B6" s="233">
        <v>45</v>
      </c>
      <c r="C6" s="217">
        <v>15371164</v>
      </c>
      <c r="D6" s="217">
        <v>4730629</v>
      </c>
      <c r="E6" s="217">
        <v>4223050</v>
      </c>
      <c r="F6" s="217">
        <f>1253238+3450881+752188</f>
        <v>5456307</v>
      </c>
      <c r="G6" s="217">
        <v>7572943</v>
      </c>
      <c r="H6" s="217">
        <v>6260000</v>
      </c>
      <c r="I6" s="217">
        <v>1440996</v>
      </c>
      <c r="J6" s="234">
        <v>10723937</v>
      </c>
      <c r="K6" s="283">
        <f>C6+D6+E6+F6+G6+H6+I6+J6</f>
        <v>55779026</v>
      </c>
      <c r="L6" s="280">
        <f>K6/K7</f>
        <v>0.7981963766803987</v>
      </c>
    </row>
    <row r="7" spans="1:12" s="127" customFormat="1" ht="15" customHeight="1">
      <c r="A7" s="285" t="s">
        <v>45</v>
      </c>
      <c r="B7" s="233">
        <v>47</v>
      </c>
      <c r="C7" s="217">
        <f>SUM(C5:C6)</f>
        <v>19516551</v>
      </c>
      <c r="D7" s="217">
        <v>5843347</v>
      </c>
      <c r="E7" s="217">
        <f>SUM(E5:E6)</f>
        <v>4757291</v>
      </c>
      <c r="F7" s="217">
        <v>7659335</v>
      </c>
      <c r="G7" s="217">
        <f>SUM(G5:G6)</f>
        <v>8491952</v>
      </c>
      <c r="H7" s="217">
        <v>7445000</v>
      </c>
      <c r="I7" s="217">
        <f>SUM(I5:I6)</f>
        <v>1820294</v>
      </c>
      <c r="J7" s="234">
        <f>SUM(J5:J6)</f>
        <v>14347562</v>
      </c>
      <c r="K7" s="283">
        <f>SUM(C7:J7)</f>
        <v>69881332</v>
      </c>
      <c r="L7" s="280"/>
    </row>
    <row r="8" spans="1:12" s="127" customFormat="1" ht="15" customHeight="1">
      <c r="A8" s="285"/>
      <c r="B8" s="233"/>
      <c r="C8" s="138"/>
      <c r="D8" s="128"/>
      <c r="E8" s="217"/>
      <c r="F8" s="217"/>
      <c r="G8" s="128"/>
      <c r="H8" s="11"/>
      <c r="I8" s="128"/>
      <c r="J8" s="234"/>
      <c r="K8" s="279"/>
      <c r="L8" s="280"/>
    </row>
    <row r="9" spans="1:12" s="127" customFormat="1" ht="15" customHeight="1">
      <c r="A9" s="282" t="s">
        <v>79</v>
      </c>
      <c r="B9" s="233" t="s">
        <v>12</v>
      </c>
      <c r="C9" s="128"/>
      <c r="D9" s="286"/>
      <c r="E9" s="217"/>
      <c r="F9" s="217"/>
      <c r="G9" s="286"/>
      <c r="H9" s="11"/>
      <c r="I9" s="286"/>
      <c r="J9" s="234"/>
      <c r="K9" s="279"/>
      <c r="L9" s="280"/>
    </row>
    <row r="10" spans="1:12" s="216" customFormat="1" ht="15" customHeight="1">
      <c r="A10" s="287" t="s">
        <v>214</v>
      </c>
      <c r="B10" s="288" t="s">
        <v>18</v>
      </c>
      <c r="C10" s="289">
        <v>99220</v>
      </c>
      <c r="D10" s="289">
        <v>0</v>
      </c>
      <c r="E10" s="289">
        <v>209</v>
      </c>
      <c r="F10" s="289">
        <v>0</v>
      </c>
      <c r="G10" s="289"/>
      <c r="H10" s="289">
        <v>25275</v>
      </c>
      <c r="I10" s="289">
        <v>0</v>
      </c>
      <c r="J10" s="234">
        <v>76816</v>
      </c>
      <c r="K10" s="147"/>
      <c r="L10" s="280"/>
    </row>
    <row r="11" spans="1:12" s="216" customFormat="1" ht="15" customHeight="1">
      <c r="A11" s="287" t="s">
        <v>19</v>
      </c>
      <c r="B11" s="288" t="s">
        <v>20</v>
      </c>
      <c r="C11" s="289">
        <v>0</v>
      </c>
      <c r="D11" s="290">
        <v>6709</v>
      </c>
      <c r="E11" s="289">
        <v>28030</v>
      </c>
      <c r="F11" s="289">
        <v>4977</v>
      </c>
      <c r="G11" s="289">
        <v>9684</v>
      </c>
      <c r="H11" s="290">
        <v>0</v>
      </c>
      <c r="I11" s="289">
        <v>13678</v>
      </c>
      <c r="J11" s="234"/>
      <c r="K11" s="147"/>
      <c r="L11" s="280"/>
    </row>
    <row r="12" spans="1:12" s="127" customFormat="1" ht="15" customHeight="1">
      <c r="A12" s="284" t="s">
        <v>21</v>
      </c>
      <c r="B12" s="233">
        <v>48</v>
      </c>
      <c r="C12" s="289">
        <v>99220</v>
      </c>
      <c r="D12" s="290">
        <v>6709</v>
      </c>
      <c r="E12" s="289">
        <f>SUM(E10:E11)</f>
        <v>28239</v>
      </c>
      <c r="F12" s="289">
        <v>4977</v>
      </c>
      <c r="G12" s="289">
        <f>SUM(G10:G11)</f>
        <v>9684</v>
      </c>
      <c r="H12" s="290">
        <v>25275</v>
      </c>
      <c r="I12" s="289">
        <v>13678</v>
      </c>
      <c r="J12" s="291">
        <f>SUM(J10:J11)</f>
        <v>76816</v>
      </c>
      <c r="K12" s="279"/>
      <c r="L12" s="280"/>
    </row>
    <row r="13" spans="1:12" s="127" customFormat="1" ht="15" customHeight="1">
      <c r="A13" s="285"/>
      <c r="B13" s="233"/>
      <c r="C13" s="289"/>
      <c r="D13" s="290"/>
      <c r="E13" s="289"/>
      <c r="F13" s="289"/>
      <c r="G13" s="289"/>
      <c r="H13" s="290"/>
      <c r="I13" s="289"/>
      <c r="J13" s="234"/>
      <c r="K13" s="279"/>
      <c r="L13" s="280"/>
    </row>
    <row r="14" spans="1:12" s="127" customFormat="1" ht="15" customHeight="1">
      <c r="A14" s="208" t="s">
        <v>80</v>
      </c>
      <c r="B14" s="233">
        <v>49</v>
      </c>
      <c r="C14" s="289">
        <v>3025361</v>
      </c>
      <c r="D14" s="290">
        <v>856010</v>
      </c>
      <c r="E14" s="289">
        <v>701325</v>
      </c>
      <c r="F14" s="289">
        <f>1008376+78390</f>
        <v>1086766</v>
      </c>
      <c r="G14" s="289">
        <v>1155324</v>
      </c>
      <c r="H14" s="290">
        <v>778271</v>
      </c>
      <c r="I14" s="289">
        <v>312101</v>
      </c>
      <c r="J14" s="234">
        <v>3027149</v>
      </c>
      <c r="K14" s="279"/>
      <c r="L14" s="280"/>
    </row>
    <row r="15" spans="1:12" s="292" customFormat="1" ht="15" customHeight="1">
      <c r="A15" s="285"/>
      <c r="B15" s="233"/>
      <c r="C15" s="289"/>
      <c r="D15" s="290"/>
      <c r="E15" s="289"/>
      <c r="F15" s="289"/>
      <c r="G15" s="289"/>
      <c r="H15" s="290"/>
      <c r="I15" s="289"/>
      <c r="J15" s="234"/>
      <c r="K15" s="147"/>
      <c r="L15" s="280"/>
    </row>
    <row r="16" spans="1:12" s="127" customFormat="1" ht="15" customHeight="1">
      <c r="A16" s="208" t="s">
        <v>197</v>
      </c>
      <c r="B16" s="231"/>
      <c r="C16" s="289"/>
      <c r="D16" s="290"/>
      <c r="E16" s="289"/>
      <c r="F16" s="289"/>
      <c r="G16" s="289"/>
      <c r="H16" s="290"/>
      <c r="I16" s="289"/>
      <c r="J16" s="234"/>
      <c r="K16" s="279"/>
      <c r="L16" s="280"/>
    </row>
    <row r="17" spans="1:12" s="127" customFormat="1" ht="15" customHeight="1">
      <c r="A17" s="285" t="s">
        <v>81</v>
      </c>
      <c r="B17" s="233">
        <v>50</v>
      </c>
      <c r="C17" s="289">
        <v>13604540</v>
      </c>
      <c r="D17" s="290">
        <v>3350255</v>
      </c>
      <c r="E17" s="289">
        <v>3441685</v>
      </c>
      <c r="F17" s="289">
        <f>5180189+37622+157799+25662</f>
        <v>5401272</v>
      </c>
      <c r="G17" s="289">
        <v>5998652</v>
      </c>
      <c r="H17" s="290">
        <v>6462398</v>
      </c>
      <c r="I17" s="289">
        <v>1505158</v>
      </c>
      <c r="J17" s="234">
        <v>8901353</v>
      </c>
      <c r="K17" s="283">
        <f>SUM(C17:J17)</f>
        <v>48665313</v>
      </c>
      <c r="L17" s="280"/>
    </row>
    <row r="18" spans="1:12" s="127" customFormat="1" ht="15" customHeight="1">
      <c r="A18" s="284"/>
      <c r="B18" s="231"/>
      <c r="C18" s="289"/>
      <c r="D18" s="290"/>
      <c r="E18" s="289"/>
      <c r="F18" s="289"/>
      <c r="G18" s="289"/>
      <c r="H18" s="290"/>
      <c r="I18" s="289"/>
      <c r="J18" s="234"/>
      <c r="K18" s="279"/>
      <c r="L18" s="280"/>
    </row>
    <row r="19" spans="1:12" s="127" customFormat="1" ht="15" customHeight="1">
      <c r="A19" s="282" t="s">
        <v>82</v>
      </c>
      <c r="B19" s="233" t="s">
        <v>152</v>
      </c>
      <c r="C19" s="289">
        <v>36720132</v>
      </c>
      <c r="D19" s="290">
        <v>10056321</v>
      </c>
      <c r="E19" s="289">
        <v>8928540</v>
      </c>
      <c r="F19" s="289">
        <v>14147373</v>
      </c>
      <c r="G19" s="289">
        <f>SUM(G7+G12+G14+G17)</f>
        <v>15655612</v>
      </c>
      <c r="H19" s="290">
        <v>14710944</v>
      </c>
      <c r="I19" s="289">
        <v>3651231</v>
      </c>
      <c r="J19" s="234">
        <v>26352880</v>
      </c>
      <c r="K19" s="283">
        <f>SUM(C19:J19)</f>
        <v>130223033</v>
      </c>
      <c r="L19" s="280"/>
    </row>
    <row r="20" spans="1:12" s="127" customFormat="1" ht="15" customHeight="1">
      <c r="A20" s="284" t="s">
        <v>40</v>
      </c>
      <c r="B20" s="233" t="s">
        <v>23</v>
      </c>
      <c r="C20" s="289">
        <v>0</v>
      </c>
      <c r="D20" s="290">
        <v>0</v>
      </c>
      <c r="E20" s="289">
        <v>0</v>
      </c>
      <c r="F20" s="289"/>
      <c r="G20" s="289"/>
      <c r="H20" s="290"/>
      <c r="I20" s="289">
        <v>0</v>
      </c>
      <c r="J20" s="234">
        <v>51894</v>
      </c>
      <c r="K20" s="279"/>
      <c r="L20" s="280"/>
    </row>
    <row r="21" spans="1:12" s="127" customFormat="1" ht="15" customHeight="1">
      <c r="A21" s="284"/>
      <c r="B21" s="231"/>
      <c r="C21" s="289"/>
      <c r="D21" s="290"/>
      <c r="E21" s="289"/>
      <c r="F21" s="289"/>
      <c r="G21" s="289"/>
      <c r="H21" s="290"/>
      <c r="I21" s="289"/>
      <c r="J21" s="234"/>
      <c r="K21" s="279"/>
      <c r="L21" s="280"/>
    </row>
    <row r="22" spans="1:12" s="127" customFormat="1" ht="15" customHeight="1" hidden="1">
      <c r="A22" s="293" t="s">
        <v>93</v>
      </c>
      <c r="B22" s="229"/>
      <c r="C22" s="294">
        <f>C7/'Tbl 7 - Instit. Population'!C27</f>
        <v>539.4292703150912</v>
      </c>
      <c r="D22" s="294">
        <f>D7/'Tbl 7 - Instit. Population'!D27</f>
        <v>295.3870690526741</v>
      </c>
      <c r="E22" s="294">
        <f>E7/'Tbl 7 - Instit. Population'!E27</f>
        <v>404.05053507728894</v>
      </c>
      <c r="F22" s="294">
        <f>F7/'Tbl 7 - Instit. Population'!F27</f>
        <v>333.76786477654565</v>
      </c>
      <c r="G22" s="294">
        <f>G7/'Tbl 7 - Instit. Population'!G27</f>
        <v>439.6102914531242</v>
      </c>
      <c r="H22" s="294">
        <f>H7/'Tbl 7 - Instit. Population'!H27</f>
        <v>419.83871877290926</v>
      </c>
      <c r="I22" s="294">
        <f>I7/'Tbl 7 - Instit. Population'!I27</f>
        <v>535.8534000588754</v>
      </c>
      <c r="J22" s="294">
        <f>J7/'Tbl 7 - Instit. Population'!J27</f>
        <v>664.8237801770075</v>
      </c>
      <c r="K22" s="295">
        <f>K7/'Tbl 7 - Instit. Population'!K27</f>
        <v>457.6018310010688</v>
      </c>
      <c r="L22" s="280"/>
    </row>
    <row r="23" spans="1:12" s="127" customFormat="1" ht="15" customHeight="1">
      <c r="A23" s="199"/>
      <c r="B23" s="233"/>
      <c r="C23" s="289"/>
      <c r="D23" s="290"/>
      <c r="E23" s="289"/>
      <c r="F23" s="289"/>
      <c r="G23" s="289"/>
      <c r="H23" s="290"/>
      <c r="I23" s="289"/>
      <c r="J23" s="234"/>
      <c r="K23" s="295"/>
      <c r="L23" s="280"/>
    </row>
    <row r="24" spans="1:12" s="127" customFormat="1" ht="15" customHeight="1">
      <c r="A24" s="208" t="s">
        <v>143</v>
      </c>
      <c r="B24" s="233" t="s">
        <v>24</v>
      </c>
      <c r="C24" s="289">
        <v>13145190</v>
      </c>
      <c r="D24" s="290">
        <v>4272910</v>
      </c>
      <c r="E24" s="289">
        <v>3665546</v>
      </c>
      <c r="F24" s="289">
        <f>1253238+3450881</f>
        <v>4704119</v>
      </c>
      <c r="G24" s="289">
        <v>5344681</v>
      </c>
      <c r="H24" s="290">
        <v>5684991</v>
      </c>
      <c r="I24" s="289">
        <v>936000</v>
      </c>
      <c r="J24" s="234">
        <v>8738369</v>
      </c>
      <c r="K24" s="150">
        <f>SUM(C24:J24)</f>
        <v>46491806</v>
      </c>
      <c r="L24" s="229"/>
    </row>
    <row r="25" spans="1:12" s="127" customFormat="1" ht="15" customHeight="1" hidden="1">
      <c r="A25" s="296" t="s">
        <v>180</v>
      </c>
      <c r="B25" s="297"/>
      <c r="C25" s="294">
        <f>C24/'Tbl 7 - Instit. Population'!C27</f>
        <v>363.32752902155886</v>
      </c>
      <c r="D25" s="294">
        <f>D24/'Tbl 7 - Instit. Population'!D27</f>
        <v>215.99989889798806</v>
      </c>
      <c r="E25" s="294">
        <f>E24/'Tbl 7 - Instit. Population'!E27</f>
        <v>311.3254628843214</v>
      </c>
      <c r="F25" s="294">
        <f>F24/'Tbl 7 - Instit. Population'!F27</f>
        <v>204.98956558040342</v>
      </c>
      <c r="G25" s="294">
        <f>G24/'Tbl 7 - Instit. Population'!G27</f>
        <v>276.68276647512556</v>
      </c>
      <c r="H25" s="294">
        <f>H24/'Tbl 7 - Instit. Population'!H27</f>
        <v>320.5882253425816</v>
      </c>
      <c r="I25" s="294">
        <f>I24/'Tbl 7 - Instit. Population'!I27</f>
        <v>275.53723874006477</v>
      </c>
      <c r="J25" s="294">
        <f>J24/'Tbl 7 - Instit. Population'!J27</f>
        <v>404.9102914600806</v>
      </c>
      <c r="K25" s="295">
        <f>K24/'Tbl 7 - Instit. Population'!K27</f>
        <v>304.4408992110579</v>
      </c>
      <c r="L25" s="229"/>
    </row>
    <row r="26" spans="1:12" s="127" customFormat="1" ht="15" customHeight="1">
      <c r="A26" s="259"/>
      <c r="B26" s="233"/>
      <c r="C26" s="289"/>
      <c r="D26" s="289"/>
      <c r="E26" s="289"/>
      <c r="F26" s="289"/>
      <c r="G26" s="289"/>
      <c r="H26" s="290"/>
      <c r="I26" s="289"/>
      <c r="J26" s="234"/>
      <c r="K26" s="140"/>
      <c r="L26" s="229"/>
    </row>
    <row r="27" spans="1:12" s="127" customFormat="1" ht="15" customHeight="1" hidden="1">
      <c r="A27" s="298" t="s">
        <v>22</v>
      </c>
      <c r="B27" s="146"/>
      <c r="C27" s="294"/>
      <c r="D27" s="294"/>
      <c r="E27" s="294"/>
      <c r="F27" s="294"/>
      <c r="G27" s="294"/>
      <c r="H27" s="294"/>
      <c r="I27" s="294"/>
      <c r="J27" s="294"/>
      <c r="K27" s="140"/>
      <c r="L27" s="229"/>
    </row>
    <row r="28" spans="1:12" s="127" customFormat="1" ht="15" customHeight="1" hidden="1">
      <c r="A28" s="146" t="s">
        <v>182</v>
      </c>
      <c r="B28" s="146" t="s">
        <v>25</v>
      </c>
      <c r="C28" s="299">
        <f>(C24/C7)</f>
        <v>0.6735406271323248</v>
      </c>
      <c r="D28" s="299">
        <f aca="true" t="shared" si="0" ref="D28:J28">(D24/D7)</f>
        <v>0.731243583514722</v>
      </c>
      <c r="E28" s="299">
        <f t="shared" si="0"/>
        <v>0.7705112005971466</v>
      </c>
      <c r="F28" s="299">
        <f t="shared" si="0"/>
        <v>0.6141680707267667</v>
      </c>
      <c r="G28" s="299">
        <f t="shared" si="0"/>
        <v>0.6293819136047872</v>
      </c>
      <c r="H28" s="299">
        <f t="shared" si="0"/>
        <v>0.763598522498321</v>
      </c>
      <c r="I28" s="299">
        <f t="shared" si="0"/>
        <v>0.5142026507805882</v>
      </c>
      <c r="J28" s="299">
        <f t="shared" si="0"/>
        <v>0.6090490495876582</v>
      </c>
      <c r="K28" s="140"/>
      <c r="L28" s="229"/>
    </row>
    <row r="29" spans="1:12" s="302" customFormat="1" ht="15" customHeight="1" hidden="1">
      <c r="A29" s="146" t="s">
        <v>183</v>
      </c>
      <c r="B29" s="146" t="s">
        <v>26</v>
      </c>
      <c r="C29" s="299">
        <f>((C7+C12)/C19)</f>
        <v>0.5341966363301744</v>
      </c>
      <c r="D29" s="299">
        <f aca="true" t="shared" si="1" ref="D29:J29">((D7+D12)/D19)</f>
        <v>0.5817292427320091</v>
      </c>
      <c r="E29" s="299">
        <f t="shared" si="1"/>
        <v>0.5359812466539883</v>
      </c>
      <c r="F29" s="299">
        <f t="shared" si="1"/>
        <v>0.5417480687050522</v>
      </c>
      <c r="G29" s="299">
        <f t="shared" si="1"/>
        <v>0.543040795850076</v>
      </c>
      <c r="H29" s="299">
        <f t="shared" si="1"/>
        <v>0.5078039179538716</v>
      </c>
      <c r="I29" s="299">
        <f t="shared" si="1"/>
        <v>0.502288680173892</v>
      </c>
      <c r="J29" s="299">
        <f t="shared" si="1"/>
        <v>0.5473549001095895</v>
      </c>
      <c r="K29" s="300"/>
      <c r="L29" s="301"/>
    </row>
    <row r="30" spans="1:12" s="302" customFormat="1" ht="15" customHeight="1" hidden="1">
      <c r="A30" s="146" t="s">
        <v>184</v>
      </c>
      <c r="B30" s="146" t="s">
        <v>27</v>
      </c>
      <c r="C30" s="299">
        <f aca="true" t="shared" si="2" ref="C30:J30">C17/C19</f>
        <v>0.3704926768781768</v>
      </c>
      <c r="D30" s="299">
        <f t="shared" si="2"/>
        <v>0.33314917055650867</v>
      </c>
      <c r="E30" s="299">
        <f t="shared" si="2"/>
        <v>0.38547007685467055</v>
      </c>
      <c r="F30" s="299">
        <f t="shared" si="2"/>
        <v>0.381786215716515</v>
      </c>
      <c r="G30" s="299">
        <f t="shared" si="2"/>
        <v>0.3831630472191058</v>
      </c>
      <c r="H30" s="299">
        <f t="shared" si="2"/>
        <v>0.4392918632550025</v>
      </c>
      <c r="I30" s="299">
        <f t="shared" si="2"/>
        <v>0.4122330249715781</v>
      </c>
      <c r="J30" s="299">
        <f t="shared" si="2"/>
        <v>0.3377753399248963</v>
      </c>
      <c r="K30" s="300"/>
      <c r="L30" s="301"/>
    </row>
    <row r="31" spans="1:12" s="302" customFormat="1" ht="15" customHeight="1" hidden="1">
      <c r="A31" s="146" t="s">
        <v>185</v>
      </c>
      <c r="B31" s="146" t="s">
        <v>144</v>
      </c>
      <c r="C31" s="303">
        <f>(C14/C19)</f>
        <v>0.08238970927446557</v>
      </c>
      <c r="D31" s="303">
        <f aca="true" t="shared" si="3" ref="D31:J31">(D14/D19)</f>
        <v>0.08512158671148226</v>
      </c>
      <c r="E31" s="303">
        <f t="shared" si="3"/>
        <v>0.07854867649134124</v>
      </c>
      <c r="F31" s="303">
        <f t="shared" si="3"/>
        <v>0.07681751233957004</v>
      </c>
      <c r="G31" s="303">
        <f t="shared" si="3"/>
        <v>0.07379615693081816</v>
      </c>
      <c r="H31" s="303">
        <f t="shared" si="3"/>
        <v>0.05290421879112585</v>
      </c>
      <c r="I31" s="303">
        <f t="shared" si="3"/>
        <v>0.08547829485452989</v>
      </c>
      <c r="J31" s="303">
        <f t="shared" si="3"/>
        <v>0.11486975996551421</v>
      </c>
      <c r="K31" s="300"/>
      <c r="L31" s="301"/>
    </row>
    <row r="32" spans="1:12" s="127" customFormat="1" ht="15" customHeight="1">
      <c r="A32" s="304"/>
      <c r="B32" s="209"/>
      <c r="C32" s="289"/>
      <c r="D32" s="289"/>
      <c r="E32" s="289"/>
      <c r="F32" s="289"/>
      <c r="G32" s="289"/>
      <c r="H32" s="290"/>
      <c r="I32" s="289"/>
      <c r="J32" s="234"/>
      <c r="K32" s="140"/>
      <c r="L32" s="229"/>
    </row>
    <row r="33" spans="1:12" s="127" customFormat="1" ht="15" customHeight="1">
      <c r="A33" s="135" t="s">
        <v>188</v>
      </c>
      <c r="B33" s="233" t="s">
        <v>145</v>
      </c>
      <c r="C33" s="289">
        <v>748490000</v>
      </c>
      <c r="D33" s="305">
        <v>260122000</v>
      </c>
      <c r="E33" s="289">
        <v>206913424</v>
      </c>
      <c r="F33" s="289">
        <v>400667000</v>
      </c>
      <c r="G33" s="289">
        <v>269870000</v>
      </c>
      <c r="H33" s="290">
        <v>282000000</v>
      </c>
      <c r="I33" s="289">
        <v>70662000</v>
      </c>
      <c r="J33" s="234">
        <v>458167000</v>
      </c>
      <c r="K33" s="150">
        <f>SUM(C33:J33)</f>
        <v>2696891424</v>
      </c>
      <c r="L33" s="229"/>
    </row>
    <row r="34" spans="1:12" s="127" customFormat="1" ht="15" customHeight="1">
      <c r="A34" s="306"/>
      <c r="B34" s="307"/>
      <c r="C34" s="197"/>
      <c r="D34" s="308"/>
      <c r="E34" s="197"/>
      <c r="F34" s="197"/>
      <c r="G34" s="197"/>
      <c r="H34" s="197"/>
      <c r="I34" s="197"/>
      <c r="J34" s="309"/>
      <c r="K34" s="140"/>
      <c r="L34" s="229"/>
    </row>
    <row r="35" spans="1:12" s="302" customFormat="1" ht="15" customHeight="1" hidden="1">
      <c r="A35" s="340" t="s">
        <v>88</v>
      </c>
      <c r="B35" s="310" t="s">
        <v>146</v>
      </c>
      <c r="C35" s="311">
        <f aca="true" t="shared" si="4" ref="C35:K35">C19/C33</f>
        <v>0.04905894801533755</v>
      </c>
      <c r="D35" s="311">
        <f t="shared" si="4"/>
        <v>0.03866001722268782</v>
      </c>
      <c r="E35" s="311">
        <f t="shared" si="4"/>
        <v>0.043151091057291674</v>
      </c>
      <c r="F35" s="311">
        <f t="shared" si="4"/>
        <v>0.03530955381900681</v>
      </c>
      <c r="G35" s="311">
        <f t="shared" si="4"/>
        <v>0.05801167969763219</v>
      </c>
      <c r="H35" s="311">
        <f t="shared" si="4"/>
        <v>0.05216646808510638</v>
      </c>
      <c r="I35" s="311">
        <f t="shared" si="4"/>
        <v>0.051671775494608135</v>
      </c>
      <c r="J35" s="311">
        <f t="shared" si="4"/>
        <v>0.0575180665565176</v>
      </c>
      <c r="K35" s="312">
        <f t="shared" si="4"/>
        <v>0.0482863462136917</v>
      </c>
      <c r="L35" s="301"/>
    </row>
    <row r="36" spans="1:12" s="127" customFormat="1" ht="15" customHeight="1">
      <c r="A36" s="313"/>
      <c r="C36" s="217"/>
      <c r="D36" s="217"/>
      <c r="E36" s="217"/>
      <c r="F36" s="217"/>
      <c r="G36" s="217"/>
      <c r="H36" s="217"/>
      <c r="I36" s="217"/>
      <c r="J36" s="217"/>
      <c r="K36" s="128"/>
      <c r="L36" s="314"/>
    </row>
    <row r="37" spans="1:11" s="316" customFormat="1" ht="15" customHeight="1">
      <c r="A37" s="315" t="s">
        <v>219</v>
      </c>
      <c r="C37" s="317"/>
      <c r="D37" s="317"/>
      <c r="E37" s="317"/>
      <c r="F37" s="317"/>
      <c r="G37" s="317"/>
      <c r="H37" s="317"/>
      <c r="I37" s="317"/>
      <c r="J37" s="317"/>
      <c r="K37" s="318"/>
    </row>
    <row r="38" spans="3:11" s="127" customFormat="1" ht="15" customHeight="1">
      <c r="C38" s="217"/>
      <c r="D38" s="217"/>
      <c r="E38" s="217"/>
      <c r="F38" s="217"/>
      <c r="G38" s="217"/>
      <c r="H38" s="217"/>
      <c r="I38" s="217"/>
      <c r="J38" s="217"/>
      <c r="K38" s="128"/>
    </row>
    <row r="39" spans="3:11" s="127" customFormat="1" ht="15" customHeight="1">
      <c r="C39" s="217"/>
      <c r="D39" s="217"/>
      <c r="E39" s="217"/>
      <c r="F39" s="217"/>
      <c r="G39" s="217"/>
      <c r="H39" s="217"/>
      <c r="I39" s="217"/>
      <c r="J39" s="217"/>
      <c r="K39" s="128"/>
    </row>
    <row r="40" spans="1:3" ht="15" customHeight="1" hidden="1">
      <c r="A40" s="348" t="s">
        <v>164</v>
      </c>
      <c r="B40" s="347"/>
      <c r="C40" s="347"/>
    </row>
    <row r="42" ht="15" customHeight="1">
      <c r="A42" s="61"/>
    </row>
  </sheetData>
  <sheetProtection password="C472" sheet="1" objects="1" scenarios="1"/>
  <mergeCells count="1">
    <mergeCell ref="A40:C40"/>
  </mergeCells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80" r:id="rId3"/>
  <ignoredErrors>
    <ignoredError sqref="K5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zoomScalePageLayoutView="0" workbookViewId="0" topLeftCell="A1">
      <selection activeCell="D36" sqref="D36"/>
    </sheetView>
  </sheetViews>
  <sheetFormatPr defaultColWidth="9.140625" defaultRowHeight="15" customHeight="1"/>
  <cols>
    <col min="1" max="1" width="42.8515625" style="17" customWidth="1"/>
    <col min="2" max="2" width="5.421875" style="34" customWidth="1"/>
    <col min="3" max="10" width="14.7109375" style="60" customWidth="1"/>
    <col min="11" max="11" width="10.28125" style="63" hidden="1" customWidth="1"/>
    <col min="12" max="12" width="58.8515625" style="17" customWidth="1"/>
    <col min="13" max="16384" width="9.140625" style="17" customWidth="1"/>
  </cols>
  <sheetData>
    <row r="1" spans="1:11" s="21" customFormat="1" ht="15" customHeight="1">
      <c r="A1" s="62" t="s">
        <v>186</v>
      </c>
      <c r="B1" s="65"/>
      <c r="C1" s="66"/>
      <c r="D1" s="66"/>
      <c r="E1" s="66"/>
      <c r="F1" s="66"/>
      <c r="G1" s="66"/>
      <c r="H1" s="66"/>
      <c r="I1" s="66"/>
      <c r="J1" s="66"/>
      <c r="K1" s="67"/>
    </row>
    <row r="2" spans="1:11" s="321" customFormat="1" ht="15" customHeight="1">
      <c r="A2" s="253"/>
      <c r="B2" s="319" t="s">
        <v>0</v>
      </c>
      <c r="C2" s="201" t="s">
        <v>158</v>
      </c>
      <c r="D2" s="201" t="s">
        <v>84</v>
      </c>
      <c r="E2" s="201" t="s">
        <v>153</v>
      </c>
      <c r="F2" s="201" t="s">
        <v>159</v>
      </c>
      <c r="G2" s="201" t="s">
        <v>160</v>
      </c>
      <c r="H2" s="201" t="s">
        <v>157</v>
      </c>
      <c r="I2" s="201" t="s">
        <v>156</v>
      </c>
      <c r="J2" s="202" t="s">
        <v>161</v>
      </c>
      <c r="K2" s="320"/>
    </row>
    <row r="3" spans="1:11" s="127" customFormat="1" ht="15" customHeight="1">
      <c r="A3" s="322" t="s">
        <v>28</v>
      </c>
      <c r="B3" s="288"/>
      <c r="C3" s="185"/>
      <c r="D3" s="289"/>
      <c r="E3" s="289"/>
      <c r="F3" s="217"/>
      <c r="G3" s="289"/>
      <c r="H3" s="289"/>
      <c r="I3" s="289"/>
      <c r="J3" s="323"/>
      <c r="K3" s="229"/>
    </row>
    <row r="4" spans="1:11" s="127" customFormat="1" ht="15" customHeight="1">
      <c r="A4" s="322" t="s">
        <v>222</v>
      </c>
      <c r="B4" s="288">
        <v>52</v>
      </c>
      <c r="C4" s="95">
        <v>5037</v>
      </c>
      <c r="D4" s="95">
        <v>997</v>
      </c>
      <c r="E4" s="95">
        <v>820</v>
      </c>
      <c r="F4" s="95" t="s">
        <v>90</v>
      </c>
      <c r="G4" s="95">
        <v>1678</v>
      </c>
      <c r="H4" s="95">
        <v>776</v>
      </c>
      <c r="I4" s="95">
        <v>313</v>
      </c>
      <c r="J4" s="234">
        <v>1894</v>
      </c>
      <c r="K4" s="229"/>
    </row>
    <row r="5" spans="1:11" s="127" customFormat="1" ht="15" customHeight="1">
      <c r="A5" s="199" t="s">
        <v>29</v>
      </c>
      <c r="B5" s="288">
        <v>53</v>
      </c>
      <c r="C5" s="289">
        <v>2104</v>
      </c>
      <c r="D5" s="95">
        <v>910</v>
      </c>
      <c r="E5" s="95">
        <v>633</v>
      </c>
      <c r="F5" s="95">
        <v>1319.62</v>
      </c>
      <c r="G5" s="95">
        <v>1016</v>
      </c>
      <c r="H5" s="95">
        <v>704</v>
      </c>
      <c r="I5" s="95">
        <v>228</v>
      </c>
      <c r="J5" s="234">
        <v>1572</v>
      </c>
      <c r="K5" s="229"/>
    </row>
    <row r="6" spans="1:11" s="127" customFormat="1" ht="15" customHeight="1">
      <c r="A6" s="285"/>
      <c r="B6" s="288"/>
      <c r="C6" s="217"/>
      <c r="D6" s="95"/>
      <c r="E6" s="217"/>
      <c r="F6" s="217"/>
      <c r="G6" s="217"/>
      <c r="H6" s="217"/>
      <c r="I6" s="217"/>
      <c r="J6" s="210"/>
      <c r="K6" s="229"/>
    </row>
    <row r="7" spans="1:11" s="127" customFormat="1" ht="15" customHeight="1">
      <c r="A7" s="322" t="s">
        <v>30</v>
      </c>
      <c r="B7" s="288"/>
      <c r="C7" s="217"/>
      <c r="D7" s="95"/>
      <c r="E7" s="217"/>
      <c r="F7" s="217"/>
      <c r="G7" s="217"/>
      <c r="H7" s="217"/>
      <c r="I7" s="217"/>
      <c r="J7" s="210"/>
      <c r="K7" s="229"/>
    </row>
    <row r="8" spans="1:11" s="127" customFormat="1" ht="15" customHeight="1">
      <c r="A8" s="322" t="s">
        <v>223</v>
      </c>
      <c r="B8" s="324">
        <v>54</v>
      </c>
      <c r="C8" s="95">
        <v>4580</v>
      </c>
      <c r="D8" s="95">
        <v>853</v>
      </c>
      <c r="E8" s="95">
        <v>1084</v>
      </c>
      <c r="F8" s="95" t="s">
        <v>90</v>
      </c>
      <c r="G8" s="95">
        <v>1272</v>
      </c>
      <c r="H8" s="95">
        <v>3502</v>
      </c>
      <c r="I8" s="95">
        <v>454</v>
      </c>
      <c r="J8" s="325">
        <v>2315</v>
      </c>
      <c r="K8" s="229"/>
    </row>
    <row r="9" spans="1:11" s="215" customFormat="1" ht="15" customHeight="1">
      <c r="A9" s="199" t="s">
        <v>29</v>
      </c>
      <c r="B9" s="324">
        <v>55</v>
      </c>
      <c r="C9" s="95">
        <v>2504</v>
      </c>
      <c r="D9" s="95">
        <v>809</v>
      </c>
      <c r="E9" s="95">
        <v>895</v>
      </c>
      <c r="F9" s="95">
        <v>1634.47</v>
      </c>
      <c r="G9" s="95">
        <v>951</v>
      </c>
      <c r="H9" s="95">
        <v>1338</v>
      </c>
      <c r="I9" s="95">
        <v>413</v>
      </c>
      <c r="J9" s="234">
        <v>2014</v>
      </c>
      <c r="K9" s="271"/>
    </row>
    <row r="10" spans="1:11" s="215" customFormat="1" ht="15" customHeight="1">
      <c r="A10" s="199"/>
      <c r="B10" s="324"/>
      <c r="C10" s="326"/>
      <c r="D10" s="326"/>
      <c r="E10" s="326"/>
      <c r="F10" s="326"/>
      <c r="G10" s="326"/>
      <c r="H10" s="326"/>
      <c r="I10" s="326"/>
      <c r="J10" s="327"/>
      <c r="K10" s="271"/>
    </row>
    <row r="11" spans="1:11" s="127" customFormat="1" ht="15" customHeight="1">
      <c r="A11" s="322" t="s">
        <v>31</v>
      </c>
      <c r="B11" s="288"/>
      <c r="C11" s="217"/>
      <c r="D11" s="95"/>
      <c r="E11" s="217"/>
      <c r="F11" s="217"/>
      <c r="G11" s="217"/>
      <c r="H11" s="217"/>
      <c r="I11" s="217"/>
      <c r="J11" s="210"/>
      <c r="K11" s="229"/>
    </row>
    <row r="12" spans="1:11" s="127" customFormat="1" ht="15" customHeight="1">
      <c r="A12" s="328" t="s">
        <v>89</v>
      </c>
      <c r="B12" s="288"/>
      <c r="C12" s="217"/>
      <c r="D12" s="95"/>
      <c r="E12" s="217"/>
      <c r="F12" s="217"/>
      <c r="G12" s="217"/>
      <c r="H12" s="217"/>
      <c r="I12" s="217"/>
      <c r="J12" s="210"/>
      <c r="K12" s="229"/>
    </row>
    <row r="13" spans="1:11" s="127" customFormat="1" ht="15" customHeight="1">
      <c r="A13" s="285" t="s">
        <v>32</v>
      </c>
      <c r="B13" s="288">
        <v>56</v>
      </c>
      <c r="C13" s="95">
        <v>10557</v>
      </c>
      <c r="D13" s="95">
        <v>3606</v>
      </c>
      <c r="E13" s="95">
        <v>1523</v>
      </c>
      <c r="F13" s="95">
        <v>3518</v>
      </c>
      <c r="G13" s="95">
        <v>2685</v>
      </c>
      <c r="H13" s="95">
        <v>3141</v>
      </c>
      <c r="I13" s="95">
        <v>544</v>
      </c>
      <c r="J13" s="234">
        <v>2193</v>
      </c>
      <c r="K13" s="229"/>
    </row>
    <row r="14" spans="1:11" s="127" customFormat="1" ht="15" customHeight="1">
      <c r="A14" s="285" t="s">
        <v>86</v>
      </c>
      <c r="B14" s="288">
        <v>57</v>
      </c>
      <c r="C14" s="95">
        <v>6410</v>
      </c>
      <c r="D14" s="95">
        <v>1941</v>
      </c>
      <c r="E14" s="95">
        <v>892.92</v>
      </c>
      <c r="F14" s="95">
        <v>2378</v>
      </c>
      <c r="G14" s="95">
        <v>1988</v>
      </c>
      <c r="H14" s="95">
        <v>1940</v>
      </c>
      <c r="I14" s="95">
        <v>557</v>
      </c>
      <c r="J14" s="234">
        <v>1955</v>
      </c>
      <c r="K14" s="229"/>
    </row>
    <row r="15" spans="1:11" s="127" customFormat="1" ht="15" customHeight="1">
      <c r="A15" s="328" t="s">
        <v>33</v>
      </c>
      <c r="B15" s="288"/>
      <c r="C15" s="95"/>
      <c r="D15" s="95"/>
      <c r="E15" s="95"/>
      <c r="F15" s="95"/>
      <c r="G15" s="95"/>
      <c r="H15" s="95"/>
      <c r="I15" s="95"/>
      <c r="J15" s="210"/>
      <c r="K15" s="229"/>
    </row>
    <row r="16" spans="1:11" s="127" customFormat="1" ht="15" customHeight="1">
      <c r="A16" s="285" t="s">
        <v>34</v>
      </c>
      <c r="B16" s="288">
        <v>58</v>
      </c>
      <c r="C16" s="95">
        <v>29383</v>
      </c>
      <c r="D16" s="95">
        <v>22396</v>
      </c>
      <c r="E16" s="95">
        <v>11227</v>
      </c>
      <c r="F16" s="95">
        <v>32571</v>
      </c>
      <c r="G16" s="95">
        <v>19585</v>
      </c>
      <c r="H16" s="95">
        <v>14903</v>
      </c>
      <c r="I16" s="95">
        <v>2914</v>
      </c>
      <c r="J16" s="234">
        <v>17709</v>
      </c>
      <c r="K16" s="229"/>
    </row>
    <row r="17" spans="1:11" s="127" customFormat="1" ht="15" customHeight="1">
      <c r="A17" s="285" t="s">
        <v>86</v>
      </c>
      <c r="B17" s="288">
        <v>59</v>
      </c>
      <c r="C17" s="95">
        <v>25162</v>
      </c>
      <c r="D17" s="95">
        <v>16122</v>
      </c>
      <c r="E17" s="95">
        <v>8663.66</v>
      </c>
      <c r="F17" s="95">
        <v>17616</v>
      </c>
      <c r="G17" s="95">
        <v>15362</v>
      </c>
      <c r="H17" s="95">
        <v>12861</v>
      </c>
      <c r="I17" s="95">
        <v>2172</v>
      </c>
      <c r="J17" s="234">
        <v>15771</v>
      </c>
      <c r="K17" s="229"/>
    </row>
    <row r="18" spans="1:11" s="127" customFormat="1" ht="15" customHeight="1">
      <c r="A18" s="328" t="s">
        <v>35</v>
      </c>
      <c r="B18" s="288"/>
      <c r="C18" s="95"/>
      <c r="D18" s="95"/>
      <c r="E18" s="95"/>
      <c r="F18" s="95"/>
      <c r="G18" s="95"/>
      <c r="H18" s="95"/>
      <c r="I18" s="95"/>
      <c r="J18" s="210"/>
      <c r="K18" s="229"/>
    </row>
    <row r="19" spans="1:11" s="127" customFormat="1" ht="15" customHeight="1">
      <c r="A19" s="285" t="s">
        <v>32</v>
      </c>
      <c r="B19" s="288">
        <v>60</v>
      </c>
      <c r="C19" s="95">
        <v>0</v>
      </c>
      <c r="D19" s="95">
        <v>0</v>
      </c>
      <c r="E19" s="95">
        <v>1121</v>
      </c>
      <c r="F19" s="95">
        <v>0</v>
      </c>
      <c r="G19" s="95">
        <v>0</v>
      </c>
      <c r="H19" s="95">
        <v>6931</v>
      </c>
      <c r="I19" s="95">
        <v>862</v>
      </c>
      <c r="J19" s="210">
        <v>279</v>
      </c>
      <c r="K19" s="229"/>
    </row>
    <row r="20" spans="1:11" s="127" customFormat="1" ht="15" customHeight="1">
      <c r="A20" s="285" t="s">
        <v>86</v>
      </c>
      <c r="B20" s="288">
        <v>61</v>
      </c>
      <c r="C20" s="95">
        <v>0</v>
      </c>
      <c r="D20" s="95">
        <v>0</v>
      </c>
      <c r="E20" s="95">
        <v>689.62</v>
      </c>
      <c r="F20" s="95">
        <v>0</v>
      </c>
      <c r="G20" s="95">
        <v>0</v>
      </c>
      <c r="H20" s="95">
        <v>890</v>
      </c>
      <c r="I20" s="95">
        <v>27</v>
      </c>
      <c r="J20" s="210">
        <v>269</v>
      </c>
      <c r="K20" s="229"/>
    </row>
    <row r="21" spans="1:11" s="127" customFormat="1" ht="15" customHeight="1">
      <c r="A21" s="285" t="s">
        <v>36</v>
      </c>
      <c r="B21" s="288"/>
      <c r="C21" s="95"/>
      <c r="D21" s="95"/>
      <c r="E21" s="95"/>
      <c r="F21" s="95"/>
      <c r="G21" s="95"/>
      <c r="H21" s="95"/>
      <c r="I21" s="95"/>
      <c r="J21" s="210"/>
      <c r="K21" s="229"/>
    </row>
    <row r="22" spans="1:11" s="127" customFormat="1" ht="15" customHeight="1">
      <c r="A22" s="285" t="s">
        <v>32</v>
      </c>
      <c r="B22" s="288">
        <v>62</v>
      </c>
      <c r="C22" s="95">
        <v>39940</v>
      </c>
      <c r="D22" s="95">
        <f>D13+D16+D19</f>
        <v>26002</v>
      </c>
      <c r="E22" s="95">
        <v>13871</v>
      </c>
      <c r="F22" s="95">
        <v>36089</v>
      </c>
      <c r="G22" s="95">
        <f>SUM(G13+G16)</f>
        <v>22270</v>
      </c>
      <c r="H22" s="95">
        <v>23869</v>
      </c>
      <c r="I22" s="95">
        <v>4320</v>
      </c>
      <c r="J22" s="234">
        <v>20181</v>
      </c>
      <c r="K22" s="329">
        <f>SUM(C22:J22)</f>
        <v>186542</v>
      </c>
    </row>
    <row r="23" spans="1:11" s="127" customFormat="1" ht="15" customHeight="1">
      <c r="A23" s="285" t="s">
        <v>86</v>
      </c>
      <c r="B23" s="288">
        <v>63</v>
      </c>
      <c r="C23" s="95">
        <v>31572</v>
      </c>
      <c r="D23" s="95">
        <f>D14+D17+D20</f>
        <v>18063</v>
      </c>
      <c r="E23" s="95">
        <v>10246</v>
      </c>
      <c r="F23" s="95">
        <v>19994</v>
      </c>
      <c r="G23" s="95">
        <f>SUM(G14+G17)</f>
        <v>17350</v>
      </c>
      <c r="H23" s="95">
        <v>15691</v>
      </c>
      <c r="I23" s="95">
        <v>2756</v>
      </c>
      <c r="J23" s="234">
        <v>17995</v>
      </c>
      <c r="K23" s="329">
        <f>SUM(C23:J23)</f>
        <v>133667</v>
      </c>
    </row>
    <row r="24" spans="1:11" s="127" customFormat="1" ht="15" customHeight="1">
      <c r="A24" s="285"/>
      <c r="B24" s="288"/>
      <c r="C24" s="95"/>
      <c r="D24" s="95"/>
      <c r="E24" s="95"/>
      <c r="F24" s="95"/>
      <c r="G24" s="95"/>
      <c r="H24" s="95"/>
      <c r="I24" s="95"/>
      <c r="J24" s="210"/>
      <c r="K24" s="229"/>
    </row>
    <row r="25" spans="1:11" s="127" customFormat="1" ht="15" customHeight="1">
      <c r="A25" s="282" t="s">
        <v>37</v>
      </c>
      <c r="B25" s="288"/>
      <c r="C25" s="95"/>
      <c r="D25" s="95"/>
      <c r="E25" s="95"/>
      <c r="F25" s="95"/>
      <c r="G25" s="95"/>
      <c r="H25" s="95"/>
      <c r="I25" s="95"/>
      <c r="J25" s="210"/>
      <c r="K25" s="229"/>
    </row>
    <row r="26" spans="1:11" s="127" customFormat="1" ht="15" customHeight="1">
      <c r="A26" s="285" t="s">
        <v>32</v>
      </c>
      <c r="B26" s="288">
        <v>66</v>
      </c>
      <c r="C26" s="95">
        <v>49557</v>
      </c>
      <c r="D26" s="95">
        <f>D4+D8+D22</f>
        <v>27852</v>
      </c>
      <c r="E26" s="95">
        <v>15775</v>
      </c>
      <c r="F26" s="95" t="s">
        <v>90</v>
      </c>
      <c r="G26" s="95">
        <f>SUM(G4+G8+G22)</f>
        <v>25220</v>
      </c>
      <c r="H26" s="95">
        <v>30204</v>
      </c>
      <c r="I26" s="95">
        <f>SUM(I4+I8+I22)</f>
        <v>5087</v>
      </c>
      <c r="J26" s="234">
        <v>24390</v>
      </c>
      <c r="K26" s="229"/>
    </row>
    <row r="27" spans="1:11" s="127" customFormat="1" ht="15" customHeight="1">
      <c r="A27" s="284" t="s">
        <v>38</v>
      </c>
      <c r="B27" s="288">
        <v>67</v>
      </c>
      <c r="C27" s="95">
        <v>36180</v>
      </c>
      <c r="D27" s="95">
        <f>D5+D9+D23</f>
        <v>19782</v>
      </c>
      <c r="E27" s="95">
        <v>11774</v>
      </c>
      <c r="F27" s="95">
        <f>SUM(F23,F9,F5)</f>
        <v>22948.09</v>
      </c>
      <c r="G27" s="95">
        <f>SUM(G5+G9+G23)</f>
        <v>19317</v>
      </c>
      <c r="H27" s="95">
        <v>17733</v>
      </c>
      <c r="I27" s="95">
        <f>SUM(I5+I9+I23)</f>
        <v>3397</v>
      </c>
      <c r="J27" s="234">
        <v>21581</v>
      </c>
      <c r="K27" s="329">
        <f>SUM(C27:J27)</f>
        <v>152712.09</v>
      </c>
    </row>
    <row r="28" spans="1:11" s="127" customFormat="1" ht="15" customHeight="1">
      <c r="A28" s="330"/>
      <c r="B28" s="288"/>
      <c r="C28" s="95"/>
      <c r="D28" s="95"/>
      <c r="E28" s="95"/>
      <c r="F28" s="95"/>
      <c r="G28" s="95"/>
      <c r="H28" s="95"/>
      <c r="I28" s="95"/>
      <c r="J28" s="210"/>
      <c r="K28" s="229"/>
    </row>
    <row r="29" spans="1:11" s="127" customFormat="1" ht="15" customHeight="1">
      <c r="A29" s="331" t="s">
        <v>165</v>
      </c>
      <c r="B29" s="288"/>
      <c r="C29" s="95"/>
      <c r="D29" s="95"/>
      <c r="E29" s="95"/>
      <c r="F29" s="95"/>
      <c r="G29" s="95"/>
      <c r="H29" s="95"/>
      <c r="I29" s="95"/>
      <c r="J29" s="210"/>
      <c r="K29" s="229"/>
    </row>
    <row r="30" spans="1:11" s="127" customFormat="1" ht="15" customHeight="1">
      <c r="A30" s="285" t="s">
        <v>32</v>
      </c>
      <c r="B30" s="288">
        <v>64</v>
      </c>
      <c r="C30" s="95">
        <v>1075</v>
      </c>
      <c r="D30" s="95">
        <v>0</v>
      </c>
      <c r="E30" s="95">
        <v>30</v>
      </c>
      <c r="F30" s="95">
        <v>18996</v>
      </c>
      <c r="G30" s="95">
        <v>0</v>
      </c>
      <c r="H30" s="95">
        <v>0</v>
      </c>
      <c r="I30" s="95">
        <v>0</v>
      </c>
      <c r="J30" s="210">
        <v>562</v>
      </c>
      <c r="K30" s="261">
        <f>SUM(C30:J30)</f>
        <v>20663</v>
      </c>
    </row>
    <row r="31" spans="1:11" s="127" customFormat="1" ht="15" customHeight="1">
      <c r="A31" s="285" t="s">
        <v>86</v>
      </c>
      <c r="B31" s="288">
        <v>65</v>
      </c>
      <c r="C31" s="95" t="s">
        <v>90</v>
      </c>
      <c r="D31" s="95">
        <v>0</v>
      </c>
      <c r="E31" s="95">
        <v>13</v>
      </c>
      <c r="F31" s="95">
        <v>6628</v>
      </c>
      <c r="G31" s="95">
        <v>0</v>
      </c>
      <c r="H31" s="95">
        <v>0</v>
      </c>
      <c r="I31" s="95">
        <v>0</v>
      </c>
      <c r="J31" s="210">
        <v>501</v>
      </c>
      <c r="K31" s="261">
        <f>SUM(C31:J31)</f>
        <v>7142</v>
      </c>
    </row>
    <row r="32" spans="1:11" s="127" customFormat="1" ht="15" customHeight="1">
      <c r="A32" s="285"/>
      <c r="B32" s="288"/>
      <c r="C32" s="95"/>
      <c r="D32" s="95"/>
      <c r="E32" s="95"/>
      <c r="F32" s="95"/>
      <c r="G32" s="95"/>
      <c r="H32" s="95"/>
      <c r="I32" s="95"/>
      <c r="J32" s="210"/>
      <c r="K32" s="261"/>
    </row>
    <row r="33" spans="1:11" s="127" customFormat="1" ht="15" customHeight="1">
      <c r="A33" s="322" t="s">
        <v>83</v>
      </c>
      <c r="B33" s="288" t="s">
        <v>41</v>
      </c>
      <c r="C33" s="332">
        <v>2520</v>
      </c>
      <c r="D33" s="95">
        <v>129</v>
      </c>
      <c r="E33" s="95">
        <v>604</v>
      </c>
      <c r="F33" s="95">
        <v>796</v>
      </c>
      <c r="G33" s="95">
        <v>218</v>
      </c>
      <c r="H33" s="95">
        <v>951</v>
      </c>
      <c r="I33" s="95">
        <v>317</v>
      </c>
      <c r="J33" s="234">
        <v>10581</v>
      </c>
      <c r="K33" s="150">
        <f>SUM(C33:J33)</f>
        <v>16116</v>
      </c>
    </row>
    <row r="34" spans="1:11" s="127" customFormat="1" ht="15" customHeight="1">
      <c r="A34" s="333"/>
      <c r="B34" s="334"/>
      <c r="C34" s="335"/>
      <c r="D34" s="336"/>
      <c r="E34" s="336"/>
      <c r="F34" s="336"/>
      <c r="G34" s="336"/>
      <c r="H34" s="336"/>
      <c r="I34" s="336"/>
      <c r="J34" s="337"/>
      <c r="K34" s="150"/>
    </row>
    <row r="35" spans="2:10" s="127" customFormat="1" ht="15" customHeight="1">
      <c r="B35" s="217"/>
      <c r="C35" s="292"/>
      <c r="D35" s="292"/>
      <c r="E35" s="292"/>
      <c r="F35" s="292"/>
      <c r="G35" s="292"/>
      <c r="H35" s="289"/>
      <c r="I35" s="292"/>
      <c r="J35" s="292"/>
    </row>
    <row r="36" spans="1:10" s="127" customFormat="1" ht="15" customHeight="1">
      <c r="A36" s="127" t="s">
        <v>162</v>
      </c>
      <c r="B36" s="217"/>
      <c r="C36" s="289"/>
      <c r="D36" s="289"/>
      <c r="E36" s="289"/>
      <c r="F36" s="289"/>
      <c r="G36" s="289"/>
      <c r="H36" s="289"/>
      <c r="I36" s="289"/>
      <c r="J36" s="289"/>
    </row>
    <row r="37" spans="1:10" s="127" customFormat="1" ht="15" customHeight="1">
      <c r="A37" s="127" t="s">
        <v>163</v>
      </c>
      <c r="B37" s="217"/>
      <c r="C37" s="289"/>
      <c r="D37" s="289"/>
      <c r="E37" s="289"/>
      <c r="F37" s="95"/>
      <c r="G37" s="289"/>
      <c r="H37" s="289"/>
      <c r="I37" s="289"/>
      <c r="J37" s="289"/>
    </row>
    <row r="38" spans="2:10" s="127" customFormat="1" ht="15" customHeight="1">
      <c r="B38" s="217"/>
      <c r="C38" s="289"/>
      <c r="D38" s="289"/>
      <c r="E38" s="289"/>
      <c r="F38" s="95"/>
      <c r="G38" s="289"/>
      <c r="H38" s="289"/>
      <c r="I38" s="289"/>
      <c r="J38" s="289"/>
    </row>
    <row r="39" spans="2:10" s="127" customFormat="1" ht="15" customHeight="1">
      <c r="B39" s="217"/>
      <c r="C39" s="289"/>
      <c r="D39" s="289"/>
      <c r="E39" s="289"/>
      <c r="F39" s="217"/>
      <c r="G39" s="289"/>
      <c r="H39" s="289"/>
      <c r="I39" s="289"/>
      <c r="J39" s="289"/>
    </row>
    <row r="40" spans="2:11" s="127" customFormat="1" ht="15" customHeight="1">
      <c r="B40" s="217"/>
      <c r="C40" s="289"/>
      <c r="D40" s="289"/>
      <c r="E40" s="289"/>
      <c r="F40" s="95"/>
      <c r="G40" s="289"/>
      <c r="H40" s="289"/>
      <c r="I40" s="289"/>
      <c r="J40" s="289"/>
      <c r="K40" s="289"/>
    </row>
    <row r="41" spans="2:11" s="127" customFormat="1" ht="15" customHeight="1">
      <c r="B41" s="217"/>
      <c r="C41" s="289"/>
      <c r="D41" s="289"/>
      <c r="E41" s="289"/>
      <c r="F41" s="95"/>
      <c r="G41" s="289"/>
      <c r="H41" s="289"/>
      <c r="I41" s="289"/>
      <c r="J41" s="289"/>
      <c r="K41" s="289"/>
    </row>
    <row r="42" spans="2:11" s="127" customFormat="1" ht="15" customHeight="1">
      <c r="B42" s="217"/>
      <c r="C42" s="289"/>
      <c r="D42" s="289"/>
      <c r="E42" s="289"/>
      <c r="F42" s="217"/>
      <c r="G42" s="289"/>
      <c r="H42" s="289"/>
      <c r="I42" s="289"/>
      <c r="J42" s="289"/>
      <c r="K42" s="289"/>
    </row>
    <row r="43" spans="2:11" s="127" customFormat="1" ht="15" customHeight="1">
      <c r="B43" s="217"/>
      <c r="C43" s="289"/>
      <c r="D43" s="289"/>
      <c r="E43" s="289"/>
      <c r="F43" s="217"/>
      <c r="G43" s="289"/>
      <c r="H43" s="289"/>
      <c r="I43" s="289"/>
      <c r="J43" s="289"/>
      <c r="K43" s="289"/>
    </row>
    <row r="44" spans="2:11" s="127" customFormat="1" ht="15" customHeight="1">
      <c r="B44" s="217"/>
      <c r="C44" s="289"/>
      <c r="D44" s="289"/>
      <c r="E44" s="289"/>
      <c r="F44" s="217"/>
      <c r="G44" s="289"/>
      <c r="H44" s="289"/>
      <c r="I44" s="289"/>
      <c r="J44" s="289"/>
      <c r="K44" s="289"/>
    </row>
    <row r="45" spans="2:11" s="127" customFormat="1" ht="15" customHeight="1">
      <c r="B45" s="217"/>
      <c r="C45" s="289"/>
      <c r="D45" s="289"/>
      <c r="E45" s="289"/>
      <c r="F45" s="95"/>
      <c r="G45" s="289"/>
      <c r="H45" s="289"/>
      <c r="I45" s="289"/>
      <c r="J45" s="289"/>
      <c r="K45" s="289"/>
    </row>
    <row r="46" spans="2:11" s="127" customFormat="1" ht="15" customHeight="1">
      <c r="B46" s="217"/>
      <c r="C46" s="289"/>
      <c r="D46" s="289"/>
      <c r="E46" s="289"/>
      <c r="F46" s="95"/>
      <c r="G46" s="289"/>
      <c r="H46" s="289"/>
      <c r="I46" s="289"/>
      <c r="J46" s="289"/>
      <c r="K46" s="289"/>
    </row>
    <row r="47" spans="2:11" s="127" customFormat="1" ht="15" customHeight="1">
      <c r="B47" s="217"/>
      <c r="C47" s="289"/>
      <c r="D47" s="289"/>
      <c r="E47" s="289"/>
      <c r="F47" s="95"/>
      <c r="G47" s="289"/>
      <c r="H47" s="289"/>
      <c r="I47" s="289"/>
      <c r="J47" s="289"/>
      <c r="K47" s="289"/>
    </row>
    <row r="48" spans="2:11" s="127" customFormat="1" ht="15" customHeight="1">
      <c r="B48" s="217"/>
      <c r="C48" s="289"/>
      <c r="D48" s="289"/>
      <c r="E48" s="289"/>
      <c r="F48" s="95"/>
      <c r="G48" s="289"/>
      <c r="H48" s="289"/>
      <c r="I48" s="289"/>
      <c r="J48" s="289"/>
      <c r="K48" s="289"/>
    </row>
    <row r="49" spans="2:11" s="127" customFormat="1" ht="15" customHeight="1">
      <c r="B49" s="217"/>
      <c r="C49" s="289"/>
      <c r="D49" s="289"/>
      <c r="E49" s="289"/>
      <c r="F49" s="95"/>
      <c r="G49" s="289"/>
      <c r="H49" s="289"/>
      <c r="I49" s="289"/>
      <c r="J49" s="289"/>
      <c r="K49" s="289"/>
    </row>
    <row r="50" spans="2:11" s="127" customFormat="1" ht="15" customHeight="1">
      <c r="B50" s="217"/>
      <c r="C50" s="289"/>
      <c r="D50" s="289"/>
      <c r="E50" s="289"/>
      <c r="F50" s="95"/>
      <c r="G50" s="289"/>
      <c r="H50" s="289"/>
      <c r="I50" s="289"/>
      <c r="J50" s="289"/>
      <c r="K50" s="289"/>
    </row>
    <row r="51" spans="2:11" s="127" customFormat="1" ht="15" customHeight="1">
      <c r="B51" s="217"/>
      <c r="C51" s="289"/>
      <c r="D51" s="289"/>
      <c r="E51" s="289"/>
      <c r="F51" s="95"/>
      <c r="G51" s="289"/>
      <c r="H51" s="289"/>
      <c r="I51" s="289"/>
      <c r="J51" s="289"/>
      <c r="K51" s="289"/>
    </row>
    <row r="52" spans="2:11" s="127" customFormat="1" ht="15" customHeight="1">
      <c r="B52" s="217"/>
      <c r="C52" s="289"/>
      <c r="D52" s="289"/>
      <c r="E52" s="289"/>
      <c r="F52" s="95"/>
      <c r="G52" s="289"/>
      <c r="H52" s="289"/>
      <c r="I52" s="289"/>
      <c r="J52" s="289"/>
      <c r="K52" s="289"/>
    </row>
    <row r="53" spans="2:11" s="127" customFormat="1" ht="15" customHeight="1">
      <c r="B53" s="217"/>
      <c r="C53" s="289"/>
      <c r="D53" s="289"/>
      <c r="E53" s="289"/>
      <c r="F53" s="95"/>
      <c r="G53" s="289"/>
      <c r="H53" s="289"/>
      <c r="I53" s="289"/>
      <c r="J53" s="289"/>
      <c r="K53" s="289"/>
    </row>
    <row r="54" spans="2:11" s="127" customFormat="1" ht="15" customHeight="1">
      <c r="B54" s="217"/>
      <c r="C54" s="289"/>
      <c r="D54" s="289"/>
      <c r="E54" s="289"/>
      <c r="F54" s="95"/>
      <c r="G54" s="289"/>
      <c r="H54" s="289"/>
      <c r="I54" s="289"/>
      <c r="J54" s="289"/>
      <c r="K54" s="289"/>
    </row>
    <row r="55" spans="6:11" ht="15" customHeight="1">
      <c r="F55" s="9"/>
      <c r="K55" s="60"/>
    </row>
    <row r="56" spans="6:11" ht="15" customHeight="1">
      <c r="F56" s="9"/>
      <c r="K56" s="60"/>
    </row>
    <row r="57" spans="6:11" ht="15" customHeight="1">
      <c r="F57" s="9"/>
      <c r="K57" s="60"/>
    </row>
    <row r="58" spans="6:11" ht="15" customHeight="1">
      <c r="F58" s="9"/>
      <c r="K58" s="60"/>
    </row>
    <row r="59" spans="6:11" ht="15" customHeight="1">
      <c r="F59" s="9"/>
      <c r="K59" s="60"/>
    </row>
    <row r="60" spans="6:11" ht="15" customHeight="1">
      <c r="F60" s="9"/>
      <c r="K60" s="60"/>
    </row>
    <row r="61" spans="6:11" ht="15" customHeight="1">
      <c r="F61" s="9"/>
      <c r="K61" s="60"/>
    </row>
    <row r="62" spans="6:11" ht="15" customHeight="1">
      <c r="F62" s="9"/>
      <c r="K62" s="60"/>
    </row>
    <row r="63" spans="6:11" ht="15" customHeight="1">
      <c r="F63" s="9"/>
      <c r="K63" s="60"/>
    </row>
    <row r="64" spans="6:11" ht="15" customHeight="1">
      <c r="F64" s="9"/>
      <c r="K64" s="60"/>
    </row>
    <row r="65" spans="6:11" ht="15" customHeight="1">
      <c r="F65" s="64"/>
      <c r="K65" s="60"/>
    </row>
    <row r="66" ht="15" customHeight="1">
      <c r="K66" s="60"/>
    </row>
    <row r="67" ht="15" customHeight="1">
      <c r="K67" s="60"/>
    </row>
    <row r="68" ht="15" customHeight="1">
      <c r="K68" s="60"/>
    </row>
    <row r="69" ht="15" customHeight="1">
      <c r="K69" s="60"/>
    </row>
    <row r="70" ht="15" customHeight="1">
      <c r="K70" s="60"/>
    </row>
    <row r="71" ht="15" customHeight="1">
      <c r="K71" s="60"/>
    </row>
    <row r="72" ht="15" customHeight="1">
      <c r="K72" s="60"/>
    </row>
    <row r="73" ht="15" customHeight="1">
      <c r="K73" s="60"/>
    </row>
    <row r="74" ht="15" customHeight="1">
      <c r="K74" s="60"/>
    </row>
    <row r="75" ht="15" customHeight="1">
      <c r="K75" s="60"/>
    </row>
    <row r="76" ht="15" customHeight="1">
      <c r="K76" s="60"/>
    </row>
    <row r="77" ht="15" customHeight="1">
      <c r="K77" s="60"/>
    </row>
    <row r="78" ht="15" customHeight="1">
      <c r="K78" s="60"/>
    </row>
    <row r="79" ht="15" customHeight="1">
      <c r="K79" s="60"/>
    </row>
    <row r="80" ht="15" customHeight="1">
      <c r="K80" s="60"/>
    </row>
    <row r="81" ht="15" customHeight="1">
      <c r="K81" s="60"/>
    </row>
    <row r="82" ht="15" customHeight="1">
      <c r="K82" s="60"/>
    </row>
    <row r="83" ht="15" customHeight="1">
      <c r="K83" s="60"/>
    </row>
    <row r="84" ht="15" customHeight="1">
      <c r="K84" s="60"/>
    </row>
    <row r="85" ht="15" customHeight="1">
      <c r="K85" s="60"/>
    </row>
    <row r="86" ht="15" customHeight="1">
      <c r="K86" s="60"/>
    </row>
    <row r="87" ht="15" customHeight="1">
      <c r="K87" s="60"/>
    </row>
    <row r="88" ht="15" customHeight="1">
      <c r="K88" s="60"/>
    </row>
    <row r="89" ht="15" customHeight="1">
      <c r="K89" s="60"/>
    </row>
    <row r="90" ht="15" customHeight="1">
      <c r="K90" s="60"/>
    </row>
    <row r="91" ht="15" customHeight="1">
      <c r="K91" s="60"/>
    </row>
    <row r="92" ht="15" customHeight="1">
      <c r="K92" s="60"/>
    </row>
    <row r="93" ht="15" customHeight="1">
      <c r="K93" s="60"/>
    </row>
    <row r="94" ht="15" customHeight="1">
      <c r="K94" s="60"/>
    </row>
    <row r="95" ht="15" customHeight="1">
      <c r="K95" s="60"/>
    </row>
    <row r="96" ht="15" customHeight="1">
      <c r="K96" s="60"/>
    </row>
    <row r="97" ht="15" customHeight="1">
      <c r="K97" s="60"/>
    </row>
    <row r="98" ht="15" customHeight="1">
      <c r="K98" s="60"/>
    </row>
    <row r="99" ht="15" customHeight="1">
      <c r="K99" s="60"/>
    </row>
    <row r="100" ht="15" customHeight="1">
      <c r="K100" s="60"/>
    </row>
    <row r="101" ht="15" customHeight="1">
      <c r="K101" s="60"/>
    </row>
    <row r="102" ht="15" customHeight="1">
      <c r="K102" s="60"/>
    </row>
    <row r="103" ht="15" customHeight="1">
      <c r="K103" s="60"/>
    </row>
    <row r="104" ht="15" customHeight="1">
      <c r="K104" s="60"/>
    </row>
    <row r="105" ht="15" customHeight="1">
      <c r="K105" s="60"/>
    </row>
    <row r="106" ht="15" customHeight="1">
      <c r="K106" s="60"/>
    </row>
    <row r="107" ht="15" customHeight="1">
      <c r="K107" s="60"/>
    </row>
    <row r="108" ht="15" customHeight="1">
      <c r="K108" s="60"/>
    </row>
    <row r="109" ht="15" customHeight="1">
      <c r="K109" s="60"/>
    </row>
    <row r="110" ht="15" customHeight="1">
      <c r="K110" s="60"/>
    </row>
    <row r="111" ht="15" customHeight="1">
      <c r="K111" s="60"/>
    </row>
    <row r="112" ht="15" customHeight="1">
      <c r="K112" s="60"/>
    </row>
    <row r="113" ht="15" customHeight="1">
      <c r="K113" s="60"/>
    </row>
    <row r="114" ht="15" customHeight="1">
      <c r="K114" s="60"/>
    </row>
    <row r="115" ht="15" customHeight="1">
      <c r="K115" s="60"/>
    </row>
    <row r="116" ht="15" customHeight="1">
      <c r="K116" s="60"/>
    </row>
    <row r="117" ht="15" customHeight="1">
      <c r="K117" s="60"/>
    </row>
    <row r="118" ht="15" customHeight="1">
      <c r="K118" s="60"/>
    </row>
    <row r="119" ht="15" customHeight="1">
      <c r="K119" s="60"/>
    </row>
    <row r="120" ht="15" customHeight="1">
      <c r="K120" s="60"/>
    </row>
    <row r="121" ht="15" customHeight="1">
      <c r="K121" s="60"/>
    </row>
    <row r="122" ht="15" customHeight="1">
      <c r="K122" s="60"/>
    </row>
    <row r="123" ht="15" customHeight="1">
      <c r="K123" s="60"/>
    </row>
    <row r="124" ht="15" customHeight="1">
      <c r="K124" s="60"/>
    </row>
    <row r="125" ht="15" customHeight="1">
      <c r="K125" s="60"/>
    </row>
    <row r="126" ht="15" customHeight="1">
      <c r="K126" s="60"/>
    </row>
    <row r="127" ht="15" customHeight="1">
      <c r="K127" s="60"/>
    </row>
    <row r="128" ht="15" customHeight="1">
      <c r="K128" s="60"/>
    </row>
    <row r="129" ht="15" customHeight="1">
      <c r="K129" s="60"/>
    </row>
    <row r="130" ht="15" customHeight="1">
      <c r="K130" s="60"/>
    </row>
    <row r="131" ht="15" customHeight="1">
      <c r="K131" s="60"/>
    </row>
    <row r="132" ht="15" customHeight="1">
      <c r="K132" s="60"/>
    </row>
    <row r="133" ht="15" customHeight="1">
      <c r="K133" s="60"/>
    </row>
    <row r="134" ht="15" customHeight="1">
      <c r="K134" s="60"/>
    </row>
    <row r="135" ht="15" customHeight="1">
      <c r="K135" s="60"/>
    </row>
    <row r="136" ht="15" customHeight="1">
      <c r="K136" s="60"/>
    </row>
    <row r="137" ht="15" customHeight="1">
      <c r="K137" s="60"/>
    </row>
    <row r="138" ht="15" customHeight="1">
      <c r="K138" s="60"/>
    </row>
    <row r="139" ht="15" customHeight="1">
      <c r="K139" s="60"/>
    </row>
    <row r="140" ht="15" customHeight="1">
      <c r="K140" s="60"/>
    </row>
    <row r="141" ht="15" customHeight="1">
      <c r="K141" s="60"/>
    </row>
    <row r="142" ht="15" customHeight="1">
      <c r="K142" s="60"/>
    </row>
    <row r="143" ht="15" customHeight="1">
      <c r="K143" s="60"/>
    </row>
    <row r="144" ht="15" customHeight="1">
      <c r="K144" s="60"/>
    </row>
    <row r="145" ht="15" customHeight="1">
      <c r="K145" s="60"/>
    </row>
    <row r="146" ht="15" customHeight="1">
      <c r="K146" s="60"/>
    </row>
    <row r="147" ht="15" customHeight="1">
      <c r="K147" s="60"/>
    </row>
    <row r="148" ht="15" customHeight="1">
      <c r="K148" s="60"/>
    </row>
    <row r="149" ht="15" customHeight="1">
      <c r="K149" s="60"/>
    </row>
    <row r="150" ht="15" customHeight="1">
      <c r="K150" s="60"/>
    </row>
    <row r="151" ht="15" customHeight="1">
      <c r="K151" s="60"/>
    </row>
    <row r="152" ht="15" customHeight="1">
      <c r="K152" s="60"/>
    </row>
    <row r="153" ht="15" customHeight="1">
      <c r="K153" s="60"/>
    </row>
    <row r="154" ht="15" customHeight="1">
      <c r="K154" s="60"/>
    </row>
    <row r="155" ht="15" customHeight="1">
      <c r="K155" s="60"/>
    </row>
    <row r="156" ht="15" customHeight="1">
      <c r="K156" s="60"/>
    </row>
    <row r="157" ht="15" customHeight="1">
      <c r="K157" s="60"/>
    </row>
    <row r="158" ht="15" customHeight="1">
      <c r="K158" s="60"/>
    </row>
    <row r="159" ht="15" customHeight="1">
      <c r="K159" s="60"/>
    </row>
    <row r="160" ht="15" customHeight="1">
      <c r="K160" s="60"/>
    </row>
    <row r="161" ht="15" customHeight="1">
      <c r="K161" s="60"/>
    </row>
    <row r="162" ht="15" customHeight="1">
      <c r="K162" s="60"/>
    </row>
    <row r="163" ht="15" customHeight="1">
      <c r="K163" s="60"/>
    </row>
    <row r="164" ht="15" customHeight="1">
      <c r="K164" s="60"/>
    </row>
    <row r="165" ht="15" customHeight="1">
      <c r="K165" s="60"/>
    </row>
    <row r="166" ht="15" customHeight="1">
      <c r="K166" s="60"/>
    </row>
    <row r="167" ht="15" customHeight="1">
      <c r="K167" s="60"/>
    </row>
    <row r="168" ht="15" customHeight="1">
      <c r="K168" s="60"/>
    </row>
    <row r="169" ht="15" customHeight="1">
      <c r="K169" s="60"/>
    </row>
    <row r="170" ht="15" customHeight="1">
      <c r="K170" s="60"/>
    </row>
    <row r="171" ht="15" customHeight="1">
      <c r="K171" s="60"/>
    </row>
    <row r="172" ht="15" customHeight="1">
      <c r="K172" s="60"/>
    </row>
    <row r="173" ht="15" customHeight="1">
      <c r="K173" s="60"/>
    </row>
    <row r="174" ht="15" customHeight="1">
      <c r="K174" s="60"/>
    </row>
    <row r="175" ht="15" customHeight="1">
      <c r="K175" s="60"/>
    </row>
    <row r="176" ht="15" customHeight="1">
      <c r="K176" s="60"/>
    </row>
    <row r="177" ht="15" customHeight="1">
      <c r="K177" s="60"/>
    </row>
    <row r="178" ht="15" customHeight="1">
      <c r="K178" s="60"/>
    </row>
    <row r="179" ht="15" customHeight="1">
      <c r="K179" s="60"/>
    </row>
    <row r="180" ht="15" customHeight="1">
      <c r="K180" s="60"/>
    </row>
    <row r="181" ht="15" customHeight="1">
      <c r="K181" s="60"/>
    </row>
    <row r="182" ht="15" customHeight="1">
      <c r="K182" s="60"/>
    </row>
    <row r="183" ht="15" customHeight="1">
      <c r="K183" s="60"/>
    </row>
    <row r="184" ht="15" customHeight="1">
      <c r="K184" s="60"/>
    </row>
    <row r="185" ht="15" customHeight="1">
      <c r="K185" s="60"/>
    </row>
    <row r="186" ht="15" customHeight="1">
      <c r="K186" s="60"/>
    </row>
    <row r="187" ht="15" customHeight="1">
      <c r="K187" s="60"/>
    </row>
    <row r="188" ht="15" customHeight="1">
      <c r="K188" s="60"/>
    </row>
    <row r="189" ht="15" customHeight="1">
      <c r="K189" s="60"/>
    </row>
    <row r="190" ht="15" customHeight="1">
      <c r="K190" s="60"/>
    </row>
    <row r="191" ht="15" customHeight="1">
      <c r="K191" s="60"/>
    </row>
    <row r="192" ht="15" customHeight="1">
      <c r="K192" s="60"/>
    </row>
    <row r="193" ht="15" customHeight="1">
      <c r="K193" s="60"/>
    </row>
    <row r="194" ht="15" customHeight="1">
      <c r="K194" s="60"/>
    </row>
    <row r="195" ht="15" customHeight="1">
      <c r="K195" s="60"/>
    </row>
    <row r="196" ht="15" customHeight="1">
      <c r="K196" s="60"/>
    </row>
    <row r="197" ht="15" customHeight="1">
      <c r="K197" s="60"/>
    </row>
    <row r="198" ht="15" customHeight="1">
      <c r="K198" s="60"/>
    </row>
    <row r="199" ht="15" customHeight="1">
      <c r="K199" s="60"/>
    </row>
    <row r="200" ht="15" customHeight="1">
      <c r="K200" s="60"/>
    </row>
    <row r="201" ht="15" customHeight="1">
      <c r="K201" s="60"/>
    </row>
    <row r="202" ht="15" customHeight="1">
      <c r="K202" s="60"/>
    </row>
    <row r="203" ht="15" customHeight="1">
      <c r="K203" s="60"/>
    </row>
    <row r="204" ht="15" customHeight="1">
      <c r="K204" s="60"/>
    </row>
    <row r="205" ht="15" customHeight="1">
      <c r="K205" s="60"/>
    </row>
    <row r="206" ht="15" customHeight="1">
      <c r="K206" s="60"/>
    </row>
    <row r="207" ht="15" customHeight="1">
      <c r="K207" s="60"/>
    </row>
    <row r="208" ht="15" customHeight="1">
      <c r="K208" s="60"/>
    </row>
    <row r="209" ht="15" customHeight="1">
      <c r="K209" s="60"/>
    </row>
    <row r="210" ht="15" customHeight="1">
      <c r="K210" s="60"/>
    </row>
    <row r="211" ht="15" customHeight="1">
      <c r="K211" s="60"/>
    </row>
    <row r="212" ht="15" customHeight="1">
      <c r="K212" s="60"/>
    </row>
    <row r="213" ht="15" customHeight="1">
      <c r="K213" s="60"/>
    </row>
    <row r="214" ht="15" customHeight="1">
      <c r="K214" s="60"/>
    </row>
    <row r="215" ht="15" customHeight="1">
      <c r="K215" s="60"/>
    </row>
    <row r="216" ht="15" customHeight="1">
      <c r="K216" s="60"/>
    </row>
    <row r="217" ht="15" customHeight="1">
      <c r="K217" s="60"/>
    </row>
    <row r="218" ht="15" customHeight="1">
      <c r="K218" s="60"/>
    </row>
    <row r="219" ht="15" customHeight="1">
      <c r="K219" s="60"/>
    </row>
    <row r="220" ht="15" customHeight="1">
      <c r="K220" s="60"/>
    </row>
    <row r="221" ht="15" customHeight="1">
      <c r="K221" s="60"/>
    </row>
    <row r="222" ht="15" customHeight="1">
      <c r="K222" s="60"/>
    </row>
    <row r="223" ht="15" customHeight="1">
      <c r="K223" s="60"/>
    </row>
    <row r="224" ht="15" customHeight="1">
      <c r="K224" s="60"/>
    </row>
  </sheetData>
  <sheetProtection password="C472" sheet="1" objects="1" scenarios="1"/>
  <printOptions/>
  <pageMargins left="0.7874015748031497" right="0.3937007874015748" top="0.9055118110236221" bottom="0.3937007874015748" header="0" footer="0"/>
  <pageSetup fitToHeight="1" fitToWidth="1" horizontalDpi="600" verticalDpi="600" orientation="landscape" paperSize="9" scale="82" r:id="rId3"/>
  <ignoredErrors>
    <ignoredError sqref="K30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Craigie Sinclair</cp:lastModifiedBy>
  <cp:lastPrinted>2010-10-04T03:41:47Z</cp:lastPrinted>
  <dcterms:created xsi:type="dcterms:W3CDTF">1998-05-20T03:30:42Z</dcterms:created>
  <dcterms:modified xsi:type="dcterms:W3CDTF">2010-10-27T22:35:42Z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