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40" windowWidth="11970" windowHeight="3300" tabRatio="818" activeTab="0"/>
  </bookViews>
  <sheets>
    <sheet name="Trends" sheetId="1" r:id="rId1"/>
    <sheet name="2001 KPIs" sheetId="2" r:id="rId2"/>
    <sheet name="Libstat1 - Organisation" sheetId="3" r:id="rId3"/>
    <sheet name="Libstat2 - Services" sheetId="4" r:id="rId4"/>
    <sheet name="Libstat3 - Information Resour" sheetId="5" r:id="rId5"/>
    <sheet name="Libstat4 - Info. Resources Cont" sheetId="6" r:id="rId6"/>
    <sheet name="Libstat5 - Expenditure" sheetId="7" r:id="rId7"/>
    <sheet name="Libstat6 - Expenditure Cont'd" sheetId="8" r:id="rId8"/>
    <sheet name="Libstat7 - Instit. Population" sheetId="9" r:id="rId9"/>
  </sheets>
  <externalReferences>
    <externalReference r:id="rId12"/>
  </externalReferences>
  <definedNames>
    <definedName name="_xlnm.Print_Area" localSheetId="1">'2001 KPIs'!$A$1:$J$36</definedName>
    <definedName name="_xlnm.Print_Area" localSheetId="2">'Libstat1 - Organisation'!$A$1:$J$26</definedName>
    <definedName name="_xlnm.Print_Area" localSheetId="3">'Libstat2 - Services'!$A$1:$J$29</definedName>
    <definedName name="_xlnm.Print_Area" localSheetId="4">'Libstat3 - Information Resour'!$A$1:$J$34</definedName>
    <definedName name="_xlnm.Print_Area" localSheetId="5">'Libstat4 - Info. Resources Cont'!$A$1:$J$35</definedName>
    <definedName name="_xlnm.Print_Area" localSheetId="6">'Libstat5 - Expenditure'!$A$1:$J$38</definedName>
    <definedName name="_xlnm.Print_Area" localSheetId="7">'Libstat6 - Expenditure Cont''d'!$A$1:$J$20</definedName>
    <definedName name="_xlnm.Print_Area" localSheetId="8">'Libstat7 - Instit. Population'!$A$1:$J$38</definedName>
    <definedName name="_xlnm.Print_Area" localSheetId="0">'Trends'!$A$1:$G$45</definedName>
    <definedName name="_xlnm.Print_Titles" localSheetId="0">'Trends'!$3:$3</definedName>
  </definedNames>
  <calcPr fullCalcOnLoad="1"/>
</workbook>
</file>

<file path=xl/comments4.xml><?xml version="1.0" encoding="utf-8"?>
<comments xmlns="http://schemas.openxmlformats.org/spreadsheetml/2006/main">
  <authors>
    <author>Student</author>
  </authors>
  <commentList>
    <comment ref="D28" authorId="0">
      <text>
        <r>
          <rPr>
            <sz val="8"/>
            <rFont val="Tahoma"/>
            <family val="0"/>
          </rPr>
          <t xml:space="preserve">Instigated an I-desk, and that reference transactons are not counted as in the past, hence there is a significant decrease in the reference statistics
</t>
        </r>
      </text>
    </comment>
    <comment ref="G28" authorId="0">
      <text>
        <r>
          <rPr>
            <sz val="8"/>
            <rFont val="Tahoma"/>
            <family val="0"/>
          </rPr>
          <t xml:space="preserve">March-Dec only
</t>
        </r>
      </text>
    </comment>
  </commentList>
</comments>
</file>

<file path=xl/comments7.xml><?xml version="1.0" encoding="utf-8"?>
<comments xmlns="http://schemas.openxmlformats.org/spreadsheetml/2006/main">
  <authors>
    <author>Pattie</author>
  </authors>
  <commentList>
    <comment ref="H28" authorId="0">
      <text>
        <r>
          <rPr>
            <sz val="8"/>
            <rFont val="Tahoma"/>
            <family val="0"/>
          </rPr>
          <t>Cannot supply costs of Retirement or Voluntary Severance as all were absorbed centrally by HR Department</t>
        </r>
      </text>
    </comment>
  </commentList>
</comments>
</file>

<file path=xl/sharedStrings.xml><?xml version="1.0" encoding="utf-8"?>
<sst xmlns="http://schemas.openxmlformats.org/spreadsheetml/2006/main" count="406" uniqueCount="215">
  <si>
    <t>LIBRARY ORGANISATION</t>
  </si>
  <si>
    <t>COL</t>
  </si>
  <si>
    <t>AU</t>
  </si>
  <si>
    <t>HU</t>
  </si>
  <si>
    <t>PU</t>
  </si>
  <si>
    <t>WU</t>
  </si>
  <si>
    <t>CU</t>
  </si>
  <si>
    <t>LIU</t>
  </si>
  <si>
    <t>DU</t>
  </si>
  <si>
    <t>Libraries under the control of the</t>
  </si>
  <si>
    <t>University Librarian</t>
  </si>
  <si>
    <t>Hours open per week central library</t>
  </si>
  <si>
    <t>Seating</t>
  </si>
  <si>
    <t xml:space="preserve">  No. of classroom seats</t>
  </si>
  <si>
    <t>Library staff</t>
  </si>
  <si>
    <t xml:space="preserve">  Professional librarian positions</t>
  </si>
  <si>
    <t xml:space="preserve">  Para-professional positions</t>
  </si>
  <si>
    <t>8a</t>
  </si>
  <si>
    <t>8b</t>
  </si>
  <si>
    <t xml:space="preserve">  Other staff </t>
  </si>
  <si>
    <t xml:space="preserve">  Bindery staff</t>
  </si>
  <si>
    <t xml:space="preserve">  TOTAL LIBRARY STAFF</t>
  </si>
  <si>
    <t>LIBRARY SERVICES</t>
  </si>
  <si>
    <t>Lending</t>
  </si>
  <si>
    <t xml:space="preserve">   TOTAL NO. OF LOANS</t>
  </si>
  <si>
    <t xml:space="preserve">   No. of reserve collection loans</t>
  </si>
  <si>
    <t>15a</t>
  </si>
  <si>
    <t xml:space="preserve"> </t>
  </si>
  <si>
    <t>34a</t>
  </si>
  <si>
    <t>Serial titles</t>
  </si>
  <si>
    <t>35a</t>
  </si>
  <si>
    <t>35b</t>
  </si>
  <si>
    <t>EXPENDITURE</t>
  </si>
  <si>
    <t>Expenditure on library materials</t>
  </si>
  <si>
    <t xml:space="preserve">   Serial subscriptions</t>
  </si>
  <si>
    <t xml:space="preserve">   Binding staff salaries (in-house)</t>
  </si>
  <si>
    <t>48a</t>
  </si>
  <si>
    <t xml:space="preserve">   Binding materials (in-house)</t>
  </si>
  <si>
    <t>48b</t>
  </si>
  <si>
    <t xml:space="preserve">   Commercial binding</t>
  </si>
  <si>
    <t>48c</t>
  </si>
  <si>
    <t xml:space="preserve">   TOTAL BINDING</t>
  </si>
  <si>
    <t xml:space="preserve">   Equipment</t>
  </si>
  <si>
    <t>49a</t>
  </si>
  <si>
    <t xml:space="preserve">   Running costs</t>
  </si>
  <si>
    <t>49b</t>
  </si>
  <si>
    <t>EXPENDITURE (Cont.)</t>
  </si>
  <si>
    <t>Percentages</t>
  </si>
  <si>
    <t xml:space="preserve">   Acq. &amp; bindery / total Library </t>
  </si>
  <si>
    <t>51a</t>
  </si>
  <si>
    <t xml:space="preserve">   (col. 50 / col. 51) x 100</t>
  </si>
  <si>
    <t>51b</t>
  </si>
  <si>
    <t>51c</t>
  </si>
  <si>
    <t>51d</t>
  </si>
  <si>
    <t>51e</t>
  </si>
  <si>
    <t>INSTITUTIONAL POPULATION</t>
  </si>
  <si>
    <t>Academic staff</t>
  </si>
  <si>
    <t xml:space="preserve">   Full-time, part-time and casual (FTE)</t>
  </si>
  <si>
    <t>Other staff</t>
  </si>
  <si>
    <t>Students</t>
  </si>
  <si>
    <t xml:space="preserve">   Persons </t>
  </si>
  <si>
    <t>Other tertiary</t>
  </si>
  <si>
    <t xml:space="preserve">   Persons</t>
  </si>
  <si>
    <t>Non-tertiary</t>
  </si>
  <si>
    <t>TOTAL STUDENTS</t>
  </si>
  <si>
    <t>External Students</t>
  </si>
  <si>
    <t>Institutional population</t>
  </si>
  <si>
    <t xml:space="preserve">   Full-time equivalent </t>
  </si>
  <si>
    <t>35c</t>
  </si>
  <si>
    <t xml:space="preserve">   Extraordinary expenditure</t>
  </si>
  <si>
    <t>65A</t>
  </si>
  <si>
    <t xml:space="preserve">  (Most common in term/semester)</t>
  </si>
  <si>
    <t xml:space="preserve">  No. of seats - formal &amp; casual</t>
  </si>
  <si>
    <t xml:space="preserve">  Library support staff (library assistant)</t>
  </si>
  <si>
    <t xml:space="preserve">   No. of Loans (incl. Renewals)</t>
  </si>
  <si>
    <t>Document Delivery Services</t>
  </si>
  <si>
    <t xml:space="preserve">   Original items supplied</t>
  </si>
  <si>
    <t xml:space="preserve">   TOTAL </t>
  </si>
  <si>
    <t xml:space="preserve">   </t>
  </si>
  <si>
    <t xml:space="preserve">   TOTAL ITEMS SUPPLIED</t>
  </si>
  <si>
    <t xml:space="preserve">   Original items received</t>
  </si>
  <si>
    <t xml:space="preserve">   TOTAL ITEMS RECEIVED</t>
  </si>
  <si>
    <t>Information literacy and instruction</t>
  </si>
  <si>
    <t xml:space="preserve">   Presentations to groups</t>
  </si>
  <si>
    <t xml:space="preserve">   Participants in group presentations</t>
  </si>
  <si>
    <t>12a</t>
  </si>
  <si>
    <t>12b</t>
  </si>
  <si>
    <t>12c</t>
  </si>
  <si>
    <t>Reference transactions</t>
  </si>
  <si>
    <t xml:space="preserve">   Acquired during year</t>
  </si>
  <si>
    <t xml:space="preserve">   Volumes/items</t>
  </si>
  <si>
    <t xml:space="preserve">   Withdrawn during year</t>
  </si>
  <si>
    <t xml:space="preserve">   Titles</t>
  </si>
  <si>
    <t xml:space="preserve">   Withdrawn during  year</t>
  </si>
  <si>
    <t xml:space="preserve">   Volumes added</t>
  </si>
  <si>
    <t xml:space="preserve">   Volumes withdrawn</t>
  </si>
  <si>
    <t xml:space="preserve">   TOTAL SERIAL VOLS AT YEAR END</t>
  </si>
  <si>
    <t>TOTAL VOLUMES/ITEMS IN LIBRARY</t>
  </si>
  <si>
    <t>New serial titles:</t>
  </si>
  <si>
    <t xml:space="preserve">   Print &amp; non-print </t>
  </si>
  <si>
    <t xml:space="preserve">   Electronic serials - individual titles</t>
  </si>
  <si>
    <t>35d</t>
  </si>
  <si>
    <t>TOTAL NEW SERIAL TITLES</t>
  </si>
  <si>
    <t>Cancelled serial titles:</t>
  </si>
  <si>
    <t>40a</t>
  </si>
  <si>
    <t>40b</t>
  </si>
  <si>
    <t>40c</t>
  </si>
  <si>
    <t>40d</t>
  </si>
  <si>
    <t>TOTAL ACTIVELY CANCECLLED SERIAL TITLES</t>
  </si>
  <si>
    <t>Current serial titles:</t>
  </si>
  <si>
    <t xml:space="preserve">   Print &amp; non-print titles</t>
  </si>
  <si>
    <t>41a</t>
  </si>
  <si>
    <t>41b</t>
  </si>
  <si>
    <t>41c</t>
  </si>
  <si>
    <t>41d</t>
  </si>
  <si>
    <t>$</t>
  </si>
  <si>
    <t>Expenditure on binding</t>
  </si>
  <si>
    <t xml:space="preserve">Other operating expenditure </t>
  </si>
  <si>
    <t>50a</t>
  </si>
  <si>
    <t>50b</t>
  </si>
  <si>
    <t xml:space="preserve">   Staff - associated costs</t>
  </si>
  <si>
    <t xml:space="preserve">   Staff - salaries only</t>
  </si>
  <si>
    <t xml:space="preserve">   TOTAL SALARIES</t>
  </si>
  <si>
    <t>TOTAL LIBRARY EXPENDITURE</t>
  </si>
  <si>
    <t>Other registered users</t>
  </si>
  <si>
    <t>AUT</t>
  </si>
  <si>
    <t xml:space="preserve">  Lib support staff (clerical, custodial, etc.)</t>
  </si>
  <si>
    <t>INFORMATION RESOURCES</t>
  </si>
  <si>
    <t>INFORMATION RESOURCES (Cont.)</t>
  </si>
  <si>
    <t>Serial volumes (physical items, bound or unbound)</t>
  </si>
  <si>
    <t xml:space="preserve">   EFTS</t>
  </si>
  <si>
    <t>34b</t>
  </si>
  <si>
    <t>TOTAL CURRENT SERIAL TITLES*</t>
  </si>
  <si>
    <t>*  The total includes duplicate titles.  It is no longer feasible to count unique titles because of overlap between electronic collections.</t>
  </si>
  <si>
    <t>TOTAL UNIVERSITY OPERATING INCOME $</t>
  </si>
  <si>
    <t>(excluding commercial revenue)</t>
  </si>
  <si>
    <t>Library expenditure as % total university operating income</t>
  </si>
  <si>
    <t xml:space="preserve">   (col. 51 / col. 51e) %</t>
  </si>
  <si>
    <t>Higher Degree (Masters &amp; Doctors)</t>
  </si>
  <si>
    <t>CP</t>
  </si>
  <si>
    <t xml:space="preserve">   (cols.47 + 48 / col. 51) x 100</t>
  </si>
  <si>
    <t>Vols/items added</t>
  </si>
  <si>
    <t>Volumes/items held per FTE</t>
  </si>
  <si>
    <t>Collection expenditure/FTE</t>
  </si>
  <si>
    <t>Turnover</t>
  </si>
  <si>
    <t>Average</t>
  </si>
  <si>
    <t>Services</t>
  </si>
  <si>
    <t>Seats/EFTS</t>
  </si>
  <si>
    <t>Loans (ordinary)</t>
  </si>
  <si>
    <t>Reserve collection loans</t>
  </si>
  <si>
    <t>TOTAL LOANS</t>
  </si>
  <si>
    <t>Restricted loan as % total loans</t>
  </si>
  <si>
    <t>Ordinary loans/FTE</t>
  </si>
  <si>
    <t>Total loans/FTE</t>
  </si>
  <si>
    <t>Interloan/Doc supply: items received</t>
  </si>
  <si>
    <t>Interloan/Doc supply received/FTE</t>
  </si>
  <si>
    <t>Interloan/Doc supply as % of total loans</t>
  </si>
  <si>
    <t>Collection resources</t>
  </si>
  <si>
    <t>Volumes/items added</t>
  </si>
  <si>
    <t>Total current serial titles</t>
  </si>
  <si>
    <t>Volumes/items added per FTE</t>
  </si>
  <si>
    <t>Staffing</t>
  </si>
  <si>
    <t>Library staff per 100 FTE user population</t>
  </si>
  <si>
    <t>Loans per library staff member</t>
  </si>
  <si>
    <t>Expenditure</t>
  </si>
  <si>
    <t>Total library expenditure</t>
  </si>
  <si>
    <t>*</t>
  </si>
  <si>
    <t>Total expenditure/FTE</t>
  </si>
  <si>
    <t>Total Library / total university income</t>
  </si>
  <si>
    <t>Salaries + oncosts per staff member</t>
  </si>
  <si>
    <t>DU:  In addition the University of Otago contributed $1.5 million to the costs of the libraries in its Christchurch and Wellington Schools of Medicine.</t>
  </si>
  <si>
    <t>Archives and manuscripts (linear metres)</t>
  </si>
  <si>
    <t>Monographs &amp; other non-serials*</t>
  </si>
  <si>
    <t>Total</t>
  </si>
  <si>
    <t>Volumes/items added*</t>
  </si>
  <si>
    <t>Volumes/items held per FTE*</t>
  </si>
  <si>
    <t>Volumes/items added per FTE*</t>
  </si>
  <si>
    <t>Volumes held per EFTS</t>
  </si>
  <si>
    <t>Volumes added per EFTS</t>
  </si>
  <si>
    <t>Collection expenditure/EFTS</t>
  </si>
  <si>
    <t>*  From 2000 volumes/items includes non-book materials</t>
  </si>
  <si>
    <t>* Includes non-book materials, including substantial collections in some libraries of photographs and microforms.</t>
  </si>
  <si>
    <t xml:space="preserve">                                                                                                                                </t>
  </si>
  <si>
    <t xml:space="preserve">   Other expenditure/total Library </t>
  </si>
  <si>
    <r>
      <t xml:space="preserve">  </t>
    </r>
    <r>
      <rPr>
        <sz val="11"/>
        <rFont val="Arial"/>
        <family val="2"/>
      </rPr>
      <t xml:space="preserve"> Full-time and part-time (headcount)</t>
    </r>
  </si>
  <si>
    <r>
      <t xml:space="preserve">  </t>
    </r>
    <r>
      <rPr>
        <sz val="11"/>
        <rFont val="Arial"/>
        <family val="2"/>
      </rPr>
      <t xml:space="preserve"> Full-time and part-time staff (headcount)</t>
    </r>
  </si>
  <si>
    <r>
      <t xml:space="preserve">+  </t>
    </r>
    <r>
      <rPr>
        <sz val="11"/>
        <rFont val="Arial"/>
        <family val="2"/>
      </rPr>
      <t>From 2000 as % of university income.  To 1999 as % of university expenditure.</t>
    </r>
  </si>
  <si>
    <t>TABLE 1:  TRENDS IN OVERALL UNIVERSITY LIBRARY KEY STATISTICS AND RATIOS</t>
  </si>
  <si>
    <r>
      <t xml:space="preserve">EFTS </t>
    </r>
    <r>
      <rPr>
        <sz val="11"/>
        <rFont val="Arial"/>
        <family val="2"/>
      </rPr>
      <t>(Equivalent full time students)</t>
    </r>
  </si>
  <si>
    <r>
      <t xml:space="preserve">FTE user population </t>
    </r>
    <r>
      <rPr>
        <sz val="11"/>
        <rFont val="Arial"/>
        <family val="2"/>
      </rPr>
      <t>(staff + students)</t>
    </r>
  </si>
  <si>
    <t>TABLE 2:  UNIVERSITY LIBRARY KEY PERFORMANCE INDICATORS 2001</t>
  </si>
  <si>
    <t xml:space="preserve">   END</t>
  </si>
  <si>
    <t xml:space="preserve">   TOTAL MONOGRAPH/NON-SERIAL</t>
  </si>
  <si>
    <t xml:space="preserve">   TITLES AT YEAR END</t>
  </si>
  <si>
    <t xml:space="preserve">   Electronic serials within a single</t>
  </si>
  <si>
    <t xml:space="preserve">   publisher's collection</t>
  </si>
  <si>
    <t xml:space="preserve">   Electronic serials within aggregated</t>
  </si>
  <si>
    <t xml:space="preserve">   collections</t>
  </si>
  <si>
    <t xml:space="preserve">   Electronic serials within a single </t>
  </si>
  <si>
    <t xml:space="preserve">   Electronic serials within aggregated </t>
  </si>
  <si>
    <t xml:space="preserve">   Monographs &amp; other non-</t>
  </si>
  <si>
    <t xml:space="preserve">   serials</t>
  </si>
  <si>
    <r>
      <t xml:space="preserve">Staff salaries </t>
    </r>
    <r>
      <rPr>
        <sz val="11"/>
        <rFont val="Arial"/>
        <family val="2"/>
      </rPr>
      <t>(excluding</t>
    </r>
  </si>
  <si>
    <t>bindery staff)</t>
  </si>
  <si>
    <t xml:space="preserve">   (col. 49 / col. 51) x 100</t>
  </si>
  <si>
    <t>Avge</t>
  </si>
  <si>
    <t xml:space="preserve">   Photocopies/ electronic items</t>
  </si>
  <si>
    <t xml:space="preserve">   supplied</t>
  </si>
  <si>
    <t xml:space="preserve">   received</t>
  </si>
  <si>
    <r>
      <t>Total Library / total university expenditure/income</t>
    </r>
    <r>
      <rPr>
        <vertAlign val="superscript"/>
        <sz val="12"/>
        <rFont val="Arial"/>
        <family val="2"/>
      </rPr>
      <t>+</t>
    </r>
  </si>
  <si>
    <r>
      <t>EFTS</t>
    </r>
    <r>
      <rPr>
        <sz val="12"/>
        <rFont val="Arial"/>
        <family val="2"/>
      </rPr>
      <t xml:space="preserve"> (Equivalent full time students)</t>
    </r>
  </si>
  <si>
    <r>
      <t>FTE user population</t>
    </r>
    <r>
      <rPr>
        <sz val="12"/>
        <rFont val="Arial"/>
        <family val="2"/>
      </rPr>
      <t xml:space="preserve"> (staff + students)</t>
    </r>
  </si>
  <si>
    <t xml:space="preserve">   TOTAL ITEMS IN LIBRARY AT YEAR</t>
  </si>
  <si>
    <t xml:space="preserve">   Library</t>
  </si>
  <si>
    <r>
      <t xml:space="preserve">   Staff salaries </t>
    </r>
    <r>
      <rPr>
        <sz val="10"/>
        <rFont val="Arial"/>
        <family val="2"/>
      </rPr>
      <t>(excl. bind)/total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</si>
</sst>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##"/>
    <numFmt numFmtId="173" formatCode="0.0"/>
    <numFmt numFmtId="174" formatCode="0.##%"/>
    <numFmt numFmtId="175" formatCode="0.#0%"/>
    <numFmt numFmtId="176" formatCode="#,##0.0"/>
    <numFmt numFmtId="177" formatCode="#,##0__\);\(#,##0\)"/>
    <numFmt numFmtId="178" formatCode="#,##0__;\(#,##0\)"/>
    <numFmt numFmtId="179" formatCode="##,#0___;\(#,##0\)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0.000%"/>
    <numFmt numFmtId="184" formatCode="0.0000%"/>
    <numFmt numFmtId="185" formatCode="#,##0.000"/>
    <numFmt numFmtId="186" formatCode="0.000"/>
    <numFmt numFmtId="187" formatCode="0.00000"/>
    <numFmt numFmtId="188" formatCode="0.000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000000"/>
    <numFmt numFmtId="192" formatCode="0.000000"/>
    <numFmt numFmtId="193" formatCode="_-* #,##0.0_-;\-* #,##0.0_-;_-* &quot;-&quot;?_-;_-@_-"/>
    <numFmt numFmtId="194" formatCode="0.00000000"/>
    <numFmt numFmtId="195" formatCode="_(&quot;$&quot;* #,##0.000_);_(&quot;$&quot;* \(#,##0.000\);_(&quot;$&quot;* &quot;-&quot;??_);_(@_)"/>
    <numFmt numFmtId="196" formatCode="&quot;$&quot;#,##0"/>
    <numFmt numFmtId="197" formatCode="&quot;$&quot;#,##0.00"/>
    <numFmt numFmtId="198" formatCode="&quot;$&quot;#,##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Univers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4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173" fontId="5" fillId="2" borderId="3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horizontal="right"/>
    </xf>
    <xf numFmtId="173" fontId="5" fillId="0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171" fontId="5" fillId="0" borderId="6" xfId="15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7" fillId="2" borderId="3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8" xfId="0" applyNumberFormat="1" applyFont="1" applyFill="1" applyBorder="1" applyAlignment="1">
      <alignment horizontal="right"/>
    </xf>
    <xf numFmtId="182" fontId="5" fillId="0" borderId="0" xfId="15" applyNumberFormat="1" applyFont="1" applyFill="1" applyAlignment="1">
      <alignment/>
    </xf>
    <xf numFmtId="0" fontId="6" fillId="2" borderId="5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9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/>
    </xf>
    <xf numFmtId="0" fontId="5" fillId="2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 wrapText="1"/>
    </xf>
    <xf numFmtId="3" fontId="5" fillId="0" borderId="1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182" fontId="5" fillId="0" borderId="4" xfId="15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170" fontId="5" fillId="0" borderId="0" xfId="17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0" fontId="5" fillId="2" borderId="3" xfId="0" applyNumberFormat="1" applyFont="1" applyFill="1" applyBorder="1" applyAlignment="1">
      <alignment wrapText="1"/>
    </xf>
    <xf numFmtId="10" fontId="6" fillId="2" borderId="3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horizontal="right"/>
    </xf>
    <xf numFmtId="180" fontId="5" fillId="0" borderId="0" xfId="22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 quotePrefix="1">
      <alignment horizontal="right"/>
    </xf>
    <xf numFmtId="180" fontId="5" fillId="0" borderId="0" xfId="0" applyNumberFormat="1" applyFont="1" applyFill="1" applyBorder="1" applyAlignment="1">
      <alignment horizontal="right"/>
    </xf>
    <xf numFmtId="9" fontId="5" fillId="0" borderId="0" xfId="22" applyFont="1" applyFill="1" applyBorder="1" applyAlignment="1">
      <alignment horizontal="right"/>
    </xf>
    <xf numFmtId="180" fontId="5" fillId="0" borderId="4" xfId="22" applyNumberFormat="1" applyFont="1" applyFill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9" fontId="5" fillId="0" borderId="4" xfId="22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82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right"/>
    </xf>
    <xf numFmtId="182" fontId="5" fillId="0" borderId="3" xfId="1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2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9" fontId="7" fillId="0" borderId="0" xfId="22" applyFont="1" applyFill="1" applyAlignment="1">
      <alignment/>
    </xf>
    <xf numFmtId="0" fontId="5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73" fontId="5" fillId="0" borderId="0" xfId="21" applyNumberFormat="1" applyFont="1" applyFill="1" applyBorder="1">
      <alignment/>
      <protection/>
    </xf>
    <xf numFmtId="2" fontId="5" fillId="0" borderId="0" xfId="21" applyNumberFormat="1" applyFont="1" applyFill="1" applyBorder="1">
      <alignment/>
      <protection/>
    </xf>
    <xf numFmtId="0" fontId="8" fillId="0" borderId="0" xfId="21" applyFont="1" applyFill="1" applyBorder="1" quotePrefix="1">
      <alignment/>
      <protection/>
    </xf>
    <xf numFmtId="0" fontId="6" fillId="0" borderId="12" xfId="0" applyFont="1" applyBorder="1" applyAlignment="1">
      <alignment/>
    </xf>
    <xf numFmtId="2" fontId="5" fillId="2" borderId="0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180" fontId="5" fillId="2" borderId="0" xfId="22" applyNumberFormat="1" applyFont="1" applyFill="1" applyBorder="1" applyAlignment="1">
      <alignment/>
    </xf>
    <xf numFmtId="173" fontId="5" fillId="2" borderId="0" xfId="0" applyNumberFormat="1" applyFont="1" applyFill="1" applyBorder="1" applyAlignment="1">
      <alignment/>
    </xf>
    <xf numFmtId="0" fontId="6" fillId="2" borderId="12" xfId="0" applyFont="1" applyFill="1" applyBorder="1" applyAlignment="1">
      <alignment/>
    </xf>
    <xf numFmtId="182" fontId="5" fillId="2" borderId="0" xfId="15" applyNumberFormat="1" applyFont="1" applyFill="1" applyBorder="1" applyAlignment="1">
      <alignment/>
    </xf>
    <xf numFmtId="182" fontId="5" fillId="2" borderId="0" xfId="15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196" fontId="5" fillId="2" borderId="0" xfId="17" applyNumberFormat="1" applyFont="1" applyFill="1" applyBorder="1" applyAlignment="1">
      <alignment/>
    </xf>
    <xf numFmtId="173" fontId="5" fillId="2" borderId="12" xfId="0" applyNumberFormat="1" applyFont="1" applyFill="1" applyBorder="1" applyAlignment="1">
      <alignment/>
    </xf>
    <xf numFmtId="181" fontId="5" fillId="2" borderId="0" xfId="15" applyNumberFormat="1" applyFont="1" applyFill="1" applyBorder="1" applyAlignment="1">
      <alignment/>
    </xf>
    <xf numFmtId="0" fontId="5" fillId="2" borderId="12" xfId="0" applyFont="1" applyFill="1" applyBorder="1" applyAlignment="1">
      <alignment wrapText="1"/>
    </xf>
    <xf numFmtId="190" fontId="5" fillId="2" borderId="0" xfId="17" applyNumberFormat="1" applyFont="1" applyFill="1" applyBorder="1" applyAlignment="1">
      <alignment horizontal="right"/>
    </xf>
    <xf numFmtId="190" fontId="5" fillId="2" borderId="0" xfId="17" applyNumberFormat="1" applyFont="1" applyFill="1" applyBorder="1" applyAlignment="1">
      <alignment/>
    </xf>
    <xf numFmtId="10" fontId="5" fillId="2" borderId="0" xfId="22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17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190" fontId="7" fillId="0" borderId="0" xfId="17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2" borderId="12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0" xfId="0" applyNumberFormat="1" applyFont="1" applyFill="1" applyBorder="1" applyAlignment="1">
      <alignment horizontal="right"/>
    </xf>
    <xf numFmtId="0" fontId="10" fillId="2" borderId="13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2" borderId="0" xfId="0" applyFont="1" applyFill="1" applyBorder="1" applyAlignment="1">
      <alignment wrapText="1"/>
    </xf>
    <xf numFmtId="0" fontId="10" fillId="2" borderId="10" xfId="0" applyFont="1" applyFill="1" applyBorder="1" applyAlignment="1">
      <alignment/>
    </xf>
    <xf numFmtId="0" fontId="11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10" fontId="10" fillId="2" borderId="12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3" fontId="10" fillId="2" borderId="12" xfId="0" applyNumberFormat="1" applyFont="1" applyFill="1" applyBorder="1" applyAlignment="1">
      <alignment horizontal="right" wrapText="1"/>
    </xf>
    <xf numFmtId="3" fontId="10" fillId="2" borderId="13" xfId="0" applyNumberFormat="1" applyFont="1" applyFill="1" applyBorder="1" applyAlignment="1">
      <alignment horizontal="right"/>
    </xf>
    <xf numFmtId="0" fontId="6" fillId="0" borderId="9" xfId="0" applyFont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73" fontId="5" fillId="2" borderId="12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180" fontId="5" fillId="2" borderId="12" xfId="22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/>
    </xf>
    <xf numFmtId="182" fontId="5" fillId="2" borderId="12" xfId="15" applyNumberFormat="1" applyFont="1" applyFill="1" applyBorder="1" applyAlignment="1">
      <alignment/>
    </xf>
    <xf numFmtId="196" fontId="5" fillId="2" borderId="12" xfId="17" applyNumberFormat="1" applyFont="1" applyFill="1" applyBorder="1" applyAlignment="1">
      <alignment/>
    </xf>
    <xf numFmtId="173" fontId="5" fillId="2" borderId="12" xfId="0" applyNumberFormat="1" applyFont="1" applyFill="1" applyBorder="1" applyAlignment="1">
      <alignment horizontal="right"/>
    </xf>
    <xf numFmtId="10" fontId="5" fillId="2" borderId="12" xfId="22" applyNumberFormat="1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9" xfId="0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center"/>
    </xf>
    <xf numFmtId="0" fontId="10" fillId="0" borderId="0" xfId="21" applyFont="1" applyFill="1" applyBorder="1">
      <alignment/>
      <protection/>
    </xf>
    <xf numFmtId="0" fontId="13" fillId="0" borderId="2" xfId="21" applyFont="1" applyFill="1" applyBorder="1">
      <alignment/>
      <protection/>
    </xf>
    <xf numFmtId="0" fontId="13" fillId="0" borderId="14" xfId="21" applyFont="1" applyFill="1" applyBorder="1">
      <alignment/>
      <protection/>
    </xf>
    <xf numFmtId="0" fontId="10" fillId="0" borderId="4" xfId="21" applyFont="1" applyFill="1" applyBorder="1" applyAlignment="1">
      <alignment/>
      <protection/>
    </xf>
    <xf numFmtId="0" fontId="10" fillId="0" borderId="4" xfId="21" applyFont="1" applyFill="1" applyBorder="1">
      <alignment/>
      <protection/>
    </xf>
    <xf numFmtId="0" fontId="13" fillId="0" borderId="4" xfId="21" applyFont="1" applyFill="1" applyBorder="1">
      <alignment/>
      <protection/>
    </xf>
    <xf numFmtId="0" fontId="10" fillId="0" borderId="7" xfId="21" applyFont="1" applyFill="1" applyBorder="1">
      <alignment/>
      <protection/>
    </xf>
    <xf numFmtId="0" fontId="11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82" fontId="14" fillId="0" borderId="0" xfId="15" applyNumberFormat="1" applyFont="1" applyFill="1" applyBorder="1" applyAlignment="1">
      <alignment/>
    </xf>
    <xf numFmtId="0" fontId="12" fillId="0" borderId="1" xfId="21" applyFont="1" applyFill="1" applyBorder="1">
      <alignment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2" fillId="0" borderId="3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182" fontId="14" fillId="0" borderId="4" xfId="15" applyNumberFormat="1" applyFont="1" applyFill="1" applyBorder="1" applyAlignment="1">
      <alignment/>
    </xf>
    <xf numFmtId="0" fontId="14" fillId="0" borderId="3" xfId="21" applyFont="1" applyFill="1" applyBorder="1" applyAlignment="1">
      <alignment wrapText="1"/>
      <protection/>
    </xf>
    <xf numFmtId="173" fontId="14" fillId="0" borderId="0" xfId="21" applyNumberFormat="1" applyFont="1" applyFill="1" applyBorder="1">
      <alignment/>
      <protection/>
    </xf>
    <xf numFmtId="181" fontId="14" fillId="0" borderId="4" xfId="15" applyNumberFormat="1" applyFont="1" applyFill="1" applyBorder="1" applyAlignment="1">
      <alignment/>
    </xf>
    <xf numFmtId="0" fontId="14" fillId="0" borderId="3" xfId="21" applyFont="1" applyFill="1" applyBorder="1">
      <alignment/>
      <protection/>
    </xf>
    <xf numFmtId="2" fontId="14" fillId="0" borderId="0" xfId="21" applyNumberFormat="1" applyFont="1" applyFill="1" applyBorder="1">
      <alignment/>
      <protection/>
    </xf>
    <xf numFmtId="171" fontId="14" fillId="0" borderId="4" xfId="15" applyNumberFormat="1" applyFont="1" applyFill="1" applyBorder="1" applyAlignment="1">
      <alignment/>
    </xf>
    <xf numFmtId="0" fontId="14" fillId="0" borderId="0" xfId="21" applyFont="1" applyBorder="1">
      <alignment/>
      <protection/>
    </xf>
    <xf numFmtId="3" fontId="14" fillId="0" borderId="0" xfId="21" applyNumberFormat="1" applyFont="1" applyFill="1" applyBorder="1">
      <alignment/>
      <protection/>
    </xf>
    <xf numFmtId="180" fontId="14" fillId="0" borderId="0" xfId="22" applyNumberFormat="1" applyFont="1" applyFill="1" applyBorder="1" applyAlignment="1">
      <alignment/>
    </xf>
    <xf numFmtId="180" fontId="14" fillId="0" borderId="4" xfId="22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182" fontId="14" fillId="0" borderId="0" xfId="15" applyNumberFormat="1" applyFont="1" applyFill="1" applyBorder="1" applyAlignment="1">
      <alignment horizontal="right"/>
    </xf>
    <xf numFmtId="182" fontId="14" fillId="0" borderId="4" xfId="15" applyNumberFormat="1" applyFont="1" applyFill="1" applyBorder="1" applyAlignment="1">
      <alignment horizontal="right"/>
    </xf>
    <xf numFmtId="0" fontId="14" fillId="0" borderId="3" xfId="21" applyFont="1" applyFill="1" applyBorder="1" applyAlignment="1">
      <alignment/>
      <protection/>
    </xf>
    <xf numFmtId="3" fontId="14" fillId="0" borderId="0" xfId="21" applyNumberFormat="1" applyFont="1" applyFill="1" applyBorder="1" applyAlignment="1">
      <alignment horizontal="right"/>
      <protection/>
    </xf>
    <xf numFmtId="173" fontId="14" fillId="0" borderId="0" xfId="21" applyNumberFormat="1" applyFont="1" applyFill="1" applyBorder="1" applyAlignment="1">
      <alignment horizontal="right"/>
      <protection/>
    </xf>
    <xf numFmtId="196" fontId="14" fillId="0" borderId="0" xfId="17" applyNumberFormat="1" applyFont="1" applyFill="1" applyBorder="1" applyAlignment="1">
      <alignment/>
    </xf>
    <xf numFmtId="196" fontId="14" fillId="0" borderId="4" xfId="17" applyNumberFormat="1" applyFont="1" applyFill="1" applyBorder="1" applyAlignment="1">
      <alignment/>
    </xf>
    <xf numFmtId="173" fontId="14" fillId="0" borderId="3" xfId="21" applyNumberFormat="1" applyFont="1" applyFill="1" applyBorder="1" applyAlignment="1">
      <alignment/>
      <protection/>
    </xf>
    <xf numFmtId="0" fontId="14" fillId="0" borderId="3" xfId="21" applyFont="1" applyFill="1" applyBorder="1" applyAlignment="1">
      <alignment horizontal="left" wrapText="1"/>
      <protection/>
    </xf>
    <xf numFmtId="10" fontId="14" fillId="0" borderId="0" xfId="22" applyNumberFormat="1" applyFont="1" applyFill="1" applyBorder="1" applyAlignment="1">
      <alignment/>
    </xf>
    <xf numFmtId="10" fontId="14" fillId="0" borderId="0" xfId="21" applyNumberFormat="1" applyFont="1" applyFill="1" applyBorder="1">
      <alignment/>
      <protection/>
    </xf>
    <xf numFmtId="10" fontId="14" fillId="0" borderId="4" xfId="22" applyNumberFormat="1" applyFont="1" applyFill="1" applyBorder="1" applyAlignment="1">
      <alignment/>
    </xf>
    <xf numFmtId="0" fontId="12" fillId="0" borderId="3" xfId="21" applyFont="1" applyFill="1" applyBorder="1" applyAlignment="1">
      <alignment horizontal="left" wrapText="1"/>
      <protection/>
    </xf>
    <xf numFmtId="0" fontId="14" fillId="0" borderId="5" xfId="21" applyFont="1" applyFill="1" applyBorder="1">
      <alignment/>
      <protection/>
    </xf>
    <xf numFmtId="0" fontId="14" fillId="0" borderId="6" xfId="21" applyFont="1" applyFill="1" applyBorder="1">
      <alignment/>
      <protection/>
    </xf>
    <xf numFmtId="182" fontId="14" fillId="0" borderId="7" xfId="15" applyNumberFormat="1" applyFont="1" applyFill="1" applyBorder="1" applyAlignment="1">
      <alignment/>
    </xf>
    <xf numFmtId="3" fontId="14" fillId="0" borderId="4" xfId="21" applyNumberFormat="1" applyFont="1" applyFill="1" applyBorder="1" applyAlignment="1">
      <alignment horizontal="right"/>
      <protection/>
    </xf>
    <xf numFmtId="0" fontId="16" fillId="2" borderId="0" xfId="0" applyFont="1" applyFill="1" applyBorder="1" applyAlignment="1">
      <alignment wrapText="1"/>
    </xf>
    <xf numFmtId="0" fontId="16" fillId="0" borderId="0" xfId="21" applyFont="1" applyFill="1" applyBorder="1">
      <alignment/>
      <protection/>
    </xf>
    <xf numFmtId="0" fontId="16" fillId="0" borderId="0" xfId="0" applyFont="1" applyBorder="1" applyAlignment="1">
      <alignment/>
    </xf>
    <xf numFmtId="0" fontId="17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ZULSTATS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41</xdr:row>
      <xdr:rowOff>190500</xdr:rowOff>
    </xdr:from>
    <xdr:to>
      <xdr:col>0</xdr:col>
      <xdr:colOff>447675</xdr:colOff>
      <xdr:row>41</xdr:row>
      <xdr:rowOff>190500</xdr:rowOff>
    </xdr:to>
    <xdr:sp>
      <xdr:nvSpPr>
        <xdr:cNvPr id="1" name="Line 2"/>
        <xdr:cNvSpPr>
          <a:spLocks/>
        </xdr:cNvSpPr>
      </xdr:nvSpPr>
      <xdr:spPr>
        <a:xfrm>
          <a:off x="4476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XCEL\Uni96-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nds"/>
      <sheetName val="2001 U LIB STATS"/>
      <sheetName val="2000 U LIB STATS"/>
      <sheetName val="1999 U LIB STATS"/>
      <sheetName val="1998 U LIB STATS"/>
      <sheetName val="1997 U LIB STATS"/>
      <sheetName val="1996 U LIB STA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3">
          <cell r="J3">
            <v>85.5</v>
          </cell>
        </row>
        <row r="4">
          <cell r="J4">
            <v>0.1436732966567922</v>
          </cell>
        </row>
        <row r="6">
          <cell r="K6">
            <v>3046544</v>
          </cell>
        </row>
        <row r="7">
          <cell r="K7">
            <v>1224983</v>
          </cell>
        </row>
        <row r="8">
          <cell r="K8">
            <v>4271527</v>
          </cell>
        </row>
        <row r="9">
          <cell r="J9">
            <v>0.286778709346798</v>
          </cell>
        </row>
        <row r="10">
          <cell r="J10">
            <v>24.83973648163851</v>
          </cell>
        </row>
        <row r="11">
          <cell r="J11">
            <v>34.82753081990738</v>
          </cell>
        </row>
        <row r="13">
          <cell r="K13">
            <v>88813</v>
          </cell>
        </row>
        <row r="14">
          <cell r="J14">
            <v>0.7241292153153741</v>
          </cell>
        </row>
        <row r="15">
          <cell r="J15">
            <v>0.020791862020303278</v>
          </cell>
        </row>
        <row r="19">
          <cell r="K19">
            <v>249525</v>
          </cell>
        </row>
        <row r="22">
          <cell r="J22">
            <v>365.8701672265344</v>
          </cell>
        </row>
        <row r="26">
          <cell r="K26">
            <v>832.4300000000001</v>
          </cell>
        </row>
        <row r="27">
          <cell r="J27">
            <v>0.6787146957145653</v>
          </cell>
        </row>
        <row r="29">
          <cell r="J29">
            <v>5131.394831997885</v>
          </cell>
        </row>
        <row r="32">
          <cell r="K32">
            <v>84226176.27</v>
          </cell>
        </row>
        <row r="36">
          <cell r="K36">
            <v>108698</v>
          </cell>
        </row>
        <row r="37">
          <cell r="K37">
            <v>122648</v>
          </cell>
        </row>
      </sheetData>
      <sheetData sheetId="2">
        <row r="3">
          <cell r="J3">
            <v>85.5</v>
          </cell>
        </row>
        <row r="4">
          <cell r="J4">
            <v>0.14196842296475148</v>
          </cell>
        </row>
        <row r="6">
          <cell r="K6">
            <v>2970496</v>
          </cell>
        </row>
        <row r="7">
          <cell r="K7">
            <v>1325500</v>
          </cell>
        </row>
        <row r="8">
          <cell r="K8">
            <v>4295996</v>
          </cell>
        </row>
        <row r="9">
          <cell r="J9">
            <v>0.3085431178241321</v>
          </cell>
        </row>
        <row r="10">
          <cell r="J10">
            <v>24.8397559721694</v>
          </cell>
        </row>
        <row r="11">
          <cell r="J11">
            <v>35.92379599144919</v>
          </cell>
        </row>
        <row r="13">
          <cell r="K13">
            <v>94266</v>
          </cell>
        </row>
        <row r="14">
          <cell r="J14">
            <v>0.7882671568897991</v>
          </cell>
        </row>
        <row r="15">
          <cell r="J15">
            <v>0.02194275786104084</v>
          </cell>
        </row>
        <row r="19">
          <cell r="K19">
            <v>232768</v>
          </cell>
        </row>
        <row r="20">
          <cell r="J20">
            <v>92.46071009850664</v>
          </cell>
        </row>
        <row r="22">
          <cell r="J22">
            <v>333.3815746210521</v>
          </cell>
        </row>
        <row r="26">
          <cell r="K26">
            <v>845.8</v>
          </cell>
        </row>
        <row r="27">
          <cell r="J27">
            <v>0.7072712974958013</v>
          </cell>
        </row>
        <row r="28">
          <cell r="J28">
            <v>5079.210215180894</v>
          </cell>
        </row>
        <row r="31">
          <cell r="K31">
            <v>79811656</v>
          </cell>
        </row>
        <row r="32">
          <cell r="J32">
            <v>667.3976530433738</v>
          </cell>
        </row>
        <row r="33">
          <cell r="J33">
            <v>0.0593674305781726</v>
          </cell>
        </row>
        <row r="35">
          <cell r="K35">
            <v>105586.86</v>
          </cell>
        </row>
        <row r="36">
          <cell r="K36">
            <v>119586.36</v>
          </cell>
        </row>
      </sheetData>
      <sheetData sheetId="3">
        <row r="13">
          <cell r="J13">
            <v>89609</v>
          </cell>
        </row>
        <row r="14">
          <cell r="I14">
            <v>0.876688875192001</v>
          </cell>
        </row>
        <row r="15">
          <cell r="I15">
            <v>0.021625766056845918</v>
          </cell>
        </row>
        <row r="19">
          <cell r="J19">
            <v>168260</v>
          </cell>
        </row>
      </sheetData>
      <sheetData sheetId="4">
        <row r="19">
          <cell r="J19">
            <v>148948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37.7109375" style="121" customWidth="1"/>
    <col min="2" max="2" width="5.28125" style="199" customWidth="1"/>
    <col min="3" max="6" width="14.8515625" style="121" customWidth="1"/>
    <col min="7" max="7" width="14.8515625" style="51" customWidth="1"/>
    <col min="8" max="9" width="12.00390625" style="51" customWidth="1"/>
    <col min="10" max="10" width="12.140625" style="121" customWidth="1"/>
    <col min="11" max="11" width="12.28125" style="51" bestFit="1" customWidth="1"/>
    <col min="12" max="16384" width="9.140625" style="121" customWidth="1"/>
  </cols>
  <sheetData>
    <row r="1" spans="1:7" ht="18">
      <c r="A1" s="246" t="s">
        <v>187</v>
      </c>
      <c r="C1" s="209"/>
      <c r="D1" s="209"/>
      <c r="E1" s="209"/>
      <c r="F1" s="209"/>
      <c r="G1" s="210"/>
    </row>
    <row r="2" spans="1:7" ht="15">
      <c r="A2" s="209"/>
      <c r="C2" s="209"/>
      <c r="D2" s="209"/>
      <c r="E2" s="209"/>
      <c r="F2" s="209"/>
      <c r="G2" s="210"/>
    </row>
    <row r="3" spans="1:11" ht="18" customHeight="1">
      <c r="A3" s="211"/>
      <c r="B3" s="200"/>
      <c r="C3" s="212">
        <v>1997</v>
      </c>
      <c r="D3" s="212">
        <v>1998</v>
      </c>
      <c r="E3" s="212">
        <v>1999</v>
      </c>
      <c r="F3" s="212">
        <v>2000</v>
      </c>
      <c r="G3" s="213">
        <v>2001</v>
      </c>
      <c r="H3" s="122"/>
      <c r="I3" s="122"/>
      <c r="J3" s="122"/>
      <c r="K3" s="122"/>
    </row>
    <row r="4" spans="1:7" ht="15.75" customHeight="1">
      <c r="A4" s="214" t="s">
        <v>146</v>
      </c>
      <c r="B4" s="201"/>
      <c r="C4" s="208"/>
      <c r="D4" s="215"/>
      <c r="E4" s="209"/>
      <c r="F4" s="209"/>
      <c r="G4" s="216"/>
    </row>
    <row r="5" spans="1:7" ht="15">
      <c r="A5" s="217" t="s">
        <v>11</v>
      </c>
      <c r="B5" s="202" t="s">
        <v>205</v>
      </c>
      <c r="C5" s="218">
        <v>85.42857142857143</v>
      </c>
      <c r="D5" s="218">
        <v>86.78571428571429</v>
      </c>
      <c r="E5" s="218">
        <v>86.5</v>
      </c>
      <c r="F5" s="218">
        <f>'[1]2000 U LIB STATS'!J3</f>
        <v>85.5</v>
      </c>
      <c r="G5" s="219">
        <f>'[1]2001 U LIB STATS'!J3</f>
        <v>85.5</v>
      </c>
    </row>
    <row r="6" spans="1:7" ht="15.75" customHeight="1">
      <c r="A6" s="220" t="s">
        <v>147</v>
      </c>
      <c r="B6" s="202" t="s">
        <v>205</v>
      </c>
      <c r="C6" s="221">
        <v>0.1532155786658058</v>
      </c>
      <c r="D6" s="221">
        <v>0.15858215160821792</v>
      </c>
      <c r="E6" s="221">
        <v>0.15</v>
      </c>
      <c r="F6" s="221">
        <f>'[1]2000 U LIB STATS'!J4</f>
        <v>0.14196842296475148</v>
      </c>
      <c r="G6" s="222">
        <f>'[1]2001 U LIB STATS'!J4</f>
        <v>0.1436732966567922</v>
      </c>
    </row>
    <row r="7" spans="1:7" ht="15.75" customHeight="1">
      <c r="A7" s="220"/>
      <c r="B7" s="203"/>
      <c r="C7" s="221"/>
      <c r="D7" s="221"/>
      <c r="E7" s="223"/>
      <c r="F7" s="209"/>
      <c r="G7" s="216"/>
    </row>
    <row r="8" spans="1:7" ht="15.75" customHeight="1">
      <c r="A8" s="220" t="s">
        <v>148</v>
      </c>
      <c r="B8" s="203" t="s">
        <v>173</v>
      </c>
      <c r="C8" s="210">
        <v>2708149</v>
      </c>
      <c r="D8" s="210">
        <v>2770745</v>
      </c>
      <c r="E8" s="224">
        <v>2817334</v>
      </c>
      <c r="F8" s="210">
        <f>'[1]2000 U LIB STATS'!K6</f>
        <v>2970496</v>
      </c>
      <c r="G8" s="216">
        <f>'[1]2001 U LIB STATS'!K6</f>
        <v>3046544</v>
      </c>
    </row>
    <row r="9" spans="1:7" ht="15.75" customHeight="1">
      <c r="A9" s="220" t="s">
        <v>149</v>
      </c>
      <c r="B9" s="203" t="s">
        <v>173</v>
      </c>
      <c r="C9" s="210">
        <v>1384106</v>
      </c>
      <c r="D9" s="210">
        <v>1347347</v>
      </c>
      <c r="E9" s="224">
        <v>1326288</v>
      </c>
      <c r="F9" s="210">
        <f>'[1]2000 U LIB STATS'!K7</f>
        <v>1325500</v>
      </c>
      <c r="G9" s="216">
        <f>'[1]2001 U LIB STATS'!K7</f>
        <v>1224983</v>
      </c>
    </row>
    <row r="10" spans="1:7" ht="15.75" customHeight="1">
      <c r="A10" s="220" t="s">
        <v>150</v>
      </c>
      <c r="B10" s="203" t="s">
        <v>173</v>
      </c>
      <c r="C10" s="210">
        <v>4092255</v>
      </c>
      <c r="D10" s="210">
        <v>4118092</v>
      </c>
      <c r="E10" s="224">
        <v>4143622</v>
      </c>
      <c r="F10" s="210">
        <f>'[1]2000 U LIB STATS'!K8</f>
        <v>4295996</v>
      </c>
      <c r="G10" s="216">
        <f>'[1]2001 U LIB STATS'!K8</f>
        <v>4271527</v>
      </c>
    </row>
    <row r="11" spans="1:7" ht="15.75" customHeight="1">
      <c r="A11" s="220" t="s">
        <v>151</v>
      </c>
      <c r="B11" s="202" t="s">
        <v>205</v>
      </c>
      <c r="C11" s="225">
        <v>0.338</v>
      </c>
      <c r="D11" s="225">
        <v>0.3271774889924752</v>
      </c>
      <c r="E11" s="225">
        <v>0.3200793894809903</v>
      </c>
      <c r="F11" s="225">
        <f>'[1]2000 U LIB STATS'!J9</f>
        <v>0.3085431178241321</v>
      </c>
      <c r="G11" s="226">
        <f>'[1]2001 U LIB STATS'!J9</f>
        <v>0.286778709346798</v>
      </c>
    </row>
    <row r="12" spans="1:7" ht="15.75" customHeight="1">
      <c r="A12" s="220" t="s">
        <v>152</v>
      </c>
      <c r="B12" s="202" t="s">
        <v>205</v>
      </c>
      <c r="C12" s="227">
        <v>27.52262259495189</v>
      </c>
      <c r="D12" s="218">
        <v>27.188689798641914</v>
      </c>
      <c r="E12" s="218">
        <v>27.563362781642258</v>
      </c>
      <c r="F12" s="218">
        <f>'[1]2000 U LIB STATS'!J10</f>
        <v>24.8397559721694</v>
      </c>
      <c r="G12" s="219">
        <f>'[1]2001 U LIB STATS'!J10</f>
        <v>24.83973648163851</v>
      </c>
    </row>
    <row r="13" spans="1:7" ht="15.75" customHeight="1">
      <c r="A13" s="220" t="s">
        <v>153</v>
      </c>
      <c r="B13" s="202" t="s">
        <v>205</v>
      </c>
      <c r="C13" s="218">
        <v>41.589140747907464</v>
      </c>
      <c r="D13" s="218">
        <v>40.40989912470071</v>
      </c>
      <c r="E13" s="218">
        <v>40.53908993963586</v>
      </c>
      <c r="F13" s="218">
        <f>'[1]2000 U LIB STATS'!J11</f>
        <v>35.92379599144919</v>
      </c>
      <c r="G13" s="219">
        <f>'[1]2001 U LIB STATS'!J11</f>
        <v>34.82753081990738</v>
      </c>
    </row>
    <row r="14" spans="1:7" ht="15.75" customHeight="1">
      <c r="A14" s="220"/>
      <c r="B14" s="203"/>
      <c r="C14" s="218"/>
      <c r="D14" s="218"/>
      <c r="E14" s="209"/>
      <c r="F14" s="209"/>
      <c r="G14" s="216"/>
    </row>
    <row r="15" spans="1:7" ht="15">
      <c r="A15" s="217" t="s">
        <v>154</v>
      </c>
      <c r="B15" s="203" t="s">
        <v>173</v>
      </c>
      <c r="C15" s="210">
        <v>121270</v>
      </c>
      <c r="D15" s="210">
        <v>111328</v>
      </c>
      <c r="E15" s="224">
        <f>'[1]1999 U LIB STATS'!$J$13</f>
        <v>89609</v>
      </c>
      <c r="F15" s="210">
        <f>'[1]2000 U LIB STATS'!K13</f>
        <v>94266</v>
      </c>
      <c r="G15" s="216">
        <f>'[1]2001 U LIB STATS'!K13</f>
        <v>88813</v>
      </c>
    </row>
    <row r="16" spans="1:7" ht="15">
      <c r="A16" s="217" t="s">
        <v>155</v>
      </c>
      <c r="B16" s="202" t="s">
        <v>205</v>
      </c>
      <c r="C16" s="227">
        <v>1.2324537690096873</v>
      </c>
      <c r="D16" s="218">
        <v>1.0924363151077443</v>
      </c>
      <c r="E16" s="218">
        <f>'[1]1999 U LIB STATS'!I14</f>
        <v>0.876688875192001</v>
      </c>
      <c r="F16" s="218">
        <f>'[1]2000 U LIB STATS'!J14</f>
        <v>0.7882671568897991</v>
      </c>
      <c r="G16" s="219">
        <f>'[1]2001 U LIB STATS'!J14</f>
        <v>0.7241292153153741</v>
      </c>
    </row>
    <row r="17" spans="1:7" ht="30">
      <c r="A17" s="217" t="s">
        <v>156</v>
      </c>
      <c r="B17" s="202" t="s">
        <v>205</v>
      </c>
      <c r="C17" s="225">
        <v>0.029634028182505733</v>
      </c>
      <c r="D17" s="225">
        <v>0.027033878796296925</v>
      </c>
      <c r="E17" s="225">
        <f>'[1]1999 U LIB STATS'!I15</f>
        <v>0.021625766056845918</v>
      </c>
      <c r="F17" s="225">
        <f>'[1]2000 U LIB STATS'!J15</f>
        <v>0.02194275786104084</v>
      </c>
      <c r="G17" s="226">
        <f>'[1]2001 U LIB STATS'!J15</f>
        <v>0.020791862020303278</v>
      </c>
    </row>
    <row r="18" spans="1:7" ht="15.75" customHeight="1">
      <c r="A18" s="220"/>
      <c r="B18" s="203"/>
      <c r="C18" s="209"/>
      <c r="D18" s="209"/>
      <c r="E18" s="209"/>
      <c r="F18" s="209"/>
      <c r="G18" s="216"/>
    </row>
    <row r="19" spans="1:7" ht="15.75" customHeight="1">
      <c r="A19" s="214" t="s">
        <v>157</v>
      </c>
      <c r="B19" s="204"/>
      <c r="C19" s="209"/>
      <c r="D19" s="209"/>
      <c r="E19" s="209"/>
      <c r="F19" s="209"/>
      <c r="G19" s="216"/>
    </row>
    <row r="20" spans="1:7" ht="15.75" customHeight="1">
      <c r="A20" s="220" t="s">
        <v>174</v>
      </c>
      <c r="B20" s="203" t="s">
        <v>173</v>
      </c>
      <c r="C20" s="210">
        <v>254906</v>
      </c>
      <c r="D20" s="210">
        <v>202932</v>
      </c>
      <c r="E20" s="224">
        <v>206280</v>
      </c>
      <c r="F20" s="228" t="s">
        <v>139</v>
      </c>
      <c r="G20" s="229" t="s">
        <v>139</v>
      </c>
    </row>
    <row r="21" spans="1:7" ht="15.75" customHeight="1">
      <c r="A21" s="230" t="s">
        <v>159</v>
      </c>
      <c r="B21" s="203" t="s">
        <v>173</v>
      </c>
      <c r="C21" s="218"/>
      <c r="D21" s="231">
        <f>'[1]1998 U LIB STATS'!$J$19</f>
        <v>148948</v>
      </c>
      <c r="E21" s="231">
        <f>'[1]1999 U LIB STATS'!$J$19</f>
        <v>168260</v>
      </c>
      <c r="F21" s="231">
        <f>'[1]2000 U LIB STATS'!K19</f>
        <v>232768</v>
      </c>
      <c r="G21" s="244">
        <f>'[1]2001 U LIB STATS'!$K$19</f>
        <v>249525</v>
      </c>
    </row>
    <row r="22" spans="1:7" ht="15.75" customHeight="1">
      <c r="A22" s="220" t="s">
        <v>175</v>
      </c>
      <c r="B22" s="202" t="s">
        <v>205</v>
      </c>
      <c r="C22" s="218">
        <v>76.23608192103028</v>
      </c>
      <c r="D22" s="218">
        <v>75.41413101111084</v>
      </c>
      <c r="E22" s="218">
        <v>77.8816197548257</v>
      </c>
      <c r="F22" s="218">
        <f>'[1]2000 U LIB STATS'!J20</f>
        <v>92.46071009850664</v>
      </c>
      <c r="G22" s="229" t="s">
        <v>139</v>
      </c>
    </row>
    <row r="23" spans="1:7" ht="15.75" customHeight="1">
      <c r="A23" s="220" t="s">
        <v>176</v>
      </c>
      <c r="B23" s="202" t="s">
        <v>205</v>
      </c>
      <c r="C23" s="227">
        <v>2.5905818458248815</v>
      </c>
      <c r="D23" s="218">
        <v>1.9751640524869551</v>
      </c>
      <c r="E23" s="218">
        <v>2.018138592938276</v>
      </c>
      <c r="F23" s="232" t="s">
        <v>139</v>
      </c>
      <c r="G23" s="229" t="s">
        <v>139</v>
      </c>
    </row>
    <row r="24" spans="1:7" ht="15.75" customHeight="1">
      <c r="A24" s="220" t="s">
        <v>143</v>
      </c>
      <c r="B24" s="202" t="s">
        <v>205</v>
      </c>
      <c r="C24" s="233">
        <v>266.0774493583151</v>
      </c>
      <c r="D24" s="233">
        <v>289.0249133004636</v>
      </c>
      <c r="E24" s="233">
        <v>316.8475145040259</v>
      </c>
      <c r="F24" s="233">
        <f>'[1]2000 U LIB STATS'!J22</f>
        <v>333.3815746210521</v>
      </c>
      <c r="G24" s="234">
        <f>'[1]2001 U LIB STATS'!J22</f>
        <v>365.8701672265344</v>
      </c>
    </row>
    <row r="25" spans="1:7" ht="15.75" customHeight="1">
      <c r="A25" s="220"/>
      <c r="B25" s="203"/>
      <c r="C25" s="209"/>
      <c r="D25" s="209"/>
      <c r="E25" s="209"/>
      <c r="F25" s="209"/>
      <c r="G25" s="216"/>
    </row>
    <row r="26" spans="1:7" ht="15.75" customHeight="1">
      <c r="A26" s="214" t="s">
        <v>161</v>
      </c>
      <c r="B26" s="204"/>
      <c r="C26" s="209"/>
      <c r="D26" s="209"/>
      <c r="E26" s="209"/>
      <c r="F26" s="209"/>
      <c r="G26" s="216"/>
    </row>
    <row r="27" spans="1:7" ht="15.75" customHeight="1">
      <c r="A27" s="235" t="s">
        <v>14</v>
      </c>
      <c r="B27" s="203" t="s">
        <v>173</v>
      </c>
      <c r="C27" s="210">
        <v>780.4</v>
      </c>
      <c r="D27" s="210">
        <v>798.9</v>
      </c>
      <c r="E27" s="210">
        <v>791.07</v>
      </c>
      <c r="F27" s="210">
        <f>'[1]2000 U LIB STATS'!K26</f>
        <v>845.8</v>
      </c>
      <c r="G27" s="216">
        <f>'[1]2001 U LIB STATS'!$K$26</f>
        <v>832.4300000000001</v>
      </c>
    </row>
    <row r="28" spans="1:7" ht="30">
      <c r="A28" s="236" t="s">
        <v>162</v>
      </c>
      <c r="B28" s="202" t="s">
        <v>205</v>
      </c>
      <c r="C28" s="221">
        <v>0.7931119991219263</v>
      </c>
      <c r="D28" s="221">
        <v>0.7839423794010283</v>
      </c>
      <c r="E28" s="221">
        <v>0.7739426491737841</v>
      </c>
      <c r="F28" s="221">
        <f>'[1]2000 U LIB STATS'!J27</f>
        <v>0.7072712974958013</v>
      </c>
      <c r="G28" s="222">
        <f>'[1]2001 U LIB STATS'!$J$27</f>
        <v>0.6787146957145653</v>
      </c>
    </row>
    <row r="29" spans="1:7" ht="15.75" customHeight="1">
      <c r="A29" s="220" t="s">
        <v>163</v>
      </c>
      <c r="B29" s="202" t="s">
        <v>205</v>
      </c>
      <c r="C29" s="210">
        <v>5243.791645310097</v>
      </c>
      <c r="D29" s="210">
        <v>5154.702716234823</v>
      </c>
      <c r="E29" s="210">
        <v>5237.9966374657115</v>
      </c>
      <c r="F29" s="210">
        <f>'[1]2000 U LIB STATS'!J28</f>
        <v>5079.210215180894</v>
      </c>
      <c r="G29" s="216">
        <f>'[1]2001 U LIB STATS'!J29</f>
        <v>5131.394831997885</v>
      </c>
    </row>
    <row r="30" spans="1:7" ht="15.75" customHeight="1">
      <c r="A30" s="220"/>
      <c r="B30" s="203"/>
      <c r="C30" s="209"/>
      <c r="D30" s="218"/>
      <c r="E30" s="218"/>
      <c r="F30" s="218"/>
      <c r="G30" s="216"/>
    </row>
    <row r="31" spans="1:7" ht="15.75" customHeight="1">
      <c r="A31" s="214" t="s">
        <v>164</v>
      </c>
      <c r="B31" s="204"/>
      <c r="C31" s="209"/>
      <c r="D31" s="209"/>
      <c r="E31" s="209"/>
      <c r="F31" s="209"/>
      <c r="G31" s="216"/>
    </row>
    <row r="32" spans="1:7" ht="15.75" customHeight="1">
      <c r="A32" s="220" t="s">
        <v>165</v>
      </c>
      <c r="B32" s="203" t="s">
        <v>173</v>
      </c>
      <c r="C32" s="233">
        <v>60189430</v>
      </c>
      <c r="D32" s="233">
        <v>65052760</v>
      </c>
      <c r="E32" s="233">
        <v>67456364</v>
      </c>
      <c r="F32" s="233">
        <f>'[1]2000 U LIB STATS'!K31</f>
        <v>79811656</v>
      </c>
      <c r="G32" s="234">
        <f>'[1]2001 U LIB STATS'!K32</f>
        <v>84226176.27</v>
      </c>
    </row>
    <row r="33" spans="1:7" ht="15.75" customHeight="1">
      <c r="A33" s="220" t="s">
        <v>167</v>
      </c>
      <c r="B33" s="202" t="s">
        <v>205</v>
      </c>
      <c r="C33" s="233">
        <v>606.2581461358861</v>
      </c>
      <c r="D33" s="233">
        <v>632.2062625123909</v>
      </c>
      <c r="E33" s="233">
        <v>659.9587528005244</v>
      </c>
      <c r="F33" s="233">
        <f>'[1]2000 U LIB STATS'!J32</f>
        <v>667.3976530433738</v>
      </c>
      <c r="G33" s="234">
        <f>'2001 KPIs'!J30</f>
        <v>684.9363403398343</v>
      </c>
    </row>
    <row r="34" spans="1:7" ht="33">
      <c r="A34" s="236" t="s">
        <v>209</v>
      </c>
      <c r="B34" s="202" t="s">
        <v>205</v>
      </c>
      <c r="C34" s="237">
        <v>0.05791531641346022</v>
      </c>
      <c r="D34" s="238">
        <v>0.05707679324297725</v>
      </c>
      <c r="E34" s="238">
        <v>0.05427812399671385</v>
      </c>
      <c r="F34" s="238">
        <f>'[1]2000 U LIB STATS'!J33</f>
        <v>0.0593674305781726</v>
      </c>
      <c r="G34" s="239">
        <f>'2001 KPIs'!J31</f>
        <v>0.05778239777553849</v>
      </c>
    </row>
    <row r="35" spans="1:7" ht="15.75" customHeight="1">
      <c r="A35" s="220"/>
      <c r="B35" s="203"/>
      <c r="C35" s="209"/>
      <c r="D35" s="209"/>
      <c r="E35" s="209"/>
      <c r="F35" s="209"/>
      <c r="G35" s="216"/>
    </row>
    <row r="36" spans="1:7" ht="15.75">
      <c r="A36" s="240" t="s">
        <v>210</v>
      </c>
      <c r="B36" s="203" t="s">
        <v>173</v>
      </c>
      <c r="C36" s="210">
        <v>86734</v>
      </c>
      <c r="D36" s="210">
        <v>89461</v>
      </c>
      <c r="E36" s="224">
        <v>89402</v>
      </c>
      <c r="F36" s="210">
        <f>'[1]2000 U LIB STATS'!K35</f>
        <v>105586.86</v>
      </c>
      <c r="G36" s="216">
        <f>'[1]2001 U LIB STATS'!K36</f>
        <v>108698</v>
      </c>
    </row>
    <row r="37" spans="1:7" ht="30.75">
      <c r="A37" s="240" t="s">
        <v>211</v>
      </c>
      <c r="B37" s="203" t="s">
        <v>173</v>
      </c>
      <c r="C37" s="210">
        <v>98397.2</v>
      </c>
      <c r="D37" s="210">
        <v>101908</v>
      </c>
      <c r="E37" s="210">
        <v>102213</v>
      </c>
      <c r="F37" s="210">
        <f>'[1]2000 U LIB STATS'!K36</f>
        <v>119586.36</v>
      </c>
      <c r="G37" s="216">
        <f>'[1]2001 U LIB STATS'!K37</f>
        <v>122648</v>
      </c>
    </row>
    <row r="38" spans="1:7" ht="15.75" customHeight="1">
      <c r="A38" s="241"/>
      <c r="B38" s="205"/>
      <c r="C38" s="242"/>
      <c r="D38" s="242"/>
      <c r="E38" s="242"/>
      <c r="F38" s="242"/>
      <c r="G38" s="243"/>
    </row>
    <row r="39" spans="1:4" ht="15.75" customHeight="1" hidden="1">
      <c r="A39" s="121" t="s">
        <v>177</v>
      </c>
      <c r="C39" s="121">
        <v>86.48761731270321</v>
      </c>
      <c r="D39" s="123">
        <v>85.90674442584236</v>
      </c>
    </row>
    <row r="40" spans="1:4" ht="15.75" customHeight="1" hidden="1">
      <c r="A40" s="121" t="s">
        <v>178</v>
      </c>
      <c r="C40" s="121">
        <v>2.938939746812092</v>
      </c>
      <c r="D40" s="123">
        <v>2.249975053496391</v>
      </c>
    </row>
    <row r="41" spans="1:4" ht="15.75" customHeight="1" hidden="1">
      <c r="A41" s="121" t="s">
        <v>179</v>
      </c>
      <c r="C41" s="121">
        <v>301.85712638642286</v>
      </c>
      <c r="D41" s="124">
        <v>329.23788985841475</v>
      </c>
    </row>
    <row r="42" spans="1:7" ht="15.75" customHeight="1">
      <c r="A42" s="121" t="s">
        <v>182</v>
      </c>
      <c r="G42" s="121"/>
    </row>
    <row r="43" spans="1:7" ht="15.75" customHeight="1">
      <c r="A43" s="121" t="s">
        <v>180</v>
      </c>
      <c r="G43" s="121"/>
    </row>
    <row r="44" spans="1:7" ht="15.75" customHeight="1">
      <c r="A44" s="125" t="s">
        <v>186</v>
      </c>
      <c r="G44" s="121"/>
    </row>
  </sheetData>
  <printOptions/>
  <pageMargins left="0.3937007874015748" right="0.3937007874015748" top="0.9055118110236221" bottom="0.9055118110236221" header="0" footer="0.5118110236220472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workbookViewId="0" topLeftCell="B3">
      <selection activeCell="J31" sqref="J31"/>
    </sheetView>
  </sheetViews>
  <sheetFormatPr defaultColWidth="9.140625" defaultRowHeight="12.75"/>
  <cols>
    <col min="1" max="1" width="50.421875" style="143" customWidth="1"/>
    <col min="2" max="10" width="11.57421875" style="143" customWidth="1"/>
    <col min="11" max="11" width="0.71875" style="143" customWidth="1"/>
    <col min="12" max="16384" width="9.140625" style="143" customWidth="1"/>
  </cols>
  <sheetData>
    <row r="1" s="149" customFormat="1" ht="18">
      <c r="A1" s="247" t="s">
        <v>190</v>
      </c>
    </row>
    <row r="3" spans="1:10" s="33" customFormat="1" ht="15" customHeight="1">
      <c r="A3" s="181"/>
      <c r="B3" s="182" t="s">
        <v>2</v>
      </c>
      <c r="C3" s="183" t="s">
        <v>125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8</v>
      </c>
      <c r="J3" s="184" t="s">
        <v>145</v>
      </c>
    </row>
    <row r="4" spans="1:10" s="33" customFormat="1" ht="15">
      <c r="A4" s="126" t="s">
        <v>146</v>
      </c>
      <c r="B4" s="127"/>
      <c r="C4" s="127"/>
      <c r="D4" s="127"/>
      <c r="E4" s="127"/>
      <c r="F4" s="127"/>
      <c r="G4" s="127"/>
      <c r="H4" s="127"/>
      <c r="I4" s="127"/>
      <c r="J4" s="185"/>
    </row>
    <row r="5" spans="1:10" s="33" customFormat="1" ht="14.25">
      <c r="A5" s="128" t="s">
        <v>11</v>
      </c>
      <c r="B5" s="127">
        <v>99</v>
      </c>
      <c r="C5" s="127">
        <v>73</v>
      </c>
      <c r="D5" s="127">
        <v>79.5</v>
      </c>
      <c r="E5" s="127">
        <v>89.5</v>
      </c>
      <c r="F5" s="127">
        <v>86</v>
      </c>
      <c r="G5" s="127">
        <v>79.5</v>
      </c>
      <c r="H5" s="127">
        <v>78</v>
      </c>
      <c r="I5" s="127">
        <v>99.5</v>
      </c>
      <c r="J5" s="185">
        <f>SUM(B5:I5)/8</f>
        <v>85.5</v>
      </c>
    </row>
    <row r="6" spans="1:10" s="33" customFormat="1" ht="16.5" customHeight="1">
      <c r="A6" s="82" t="s">
        <v>147</v>
      </c>
      <c r="B6" s="127">
        <f>'Libstat1 - Organisation'!C29</f>
        <v>0.13132865390206422</v>
      </c>
      <c r="C6" s="127">
        <f>'Libstat1 - Organisation'!D29</f>
        <v>0.08968609865470852</v>
      </c>
      <c r="D6" s="127">
        <f>'Libstat1 - Organisation'!E29</f>
        <v>0.09739066519661889</v>
      </c>
      <c r="E6" s="127">
        <f>'Libstat1 - Organisation'!F29</f>
        <v>0.08641539856898116</v>
      </c>
      <c r="F6" s="127">
        <f>'Libstat1 - Organisation'!G29</f>
        <v>0.17132305716120744</v>
      </c>
      <c r="G6" s="127">
        <f>'Libstat1 - Organisation'!H29</f>
        <v>0.19193175759729875</v>
      </c>
      <c r="H6" s="127">
        <f>'Libstat1 - Organisation'!I29</f>
        <v>0.30690265486725665</v>
      </c>
      <c r="I6" s="127">
        <f>'Libstat1 - Organisation'!J29</f>
        <v>0.23290805713493273</v>
      </c>
      <c r="J6" s="186">
        <f>'Libstat1 - Organisation'!K29</f>
        <v>0.019831094348949124</v>
      </c>
    </row>
    <row r="7" spans="1:10" s="33" customFormat="1" ht="14.25">
      <c r="A7" s="82"/>
      <c r="B7" s="127"/>
      <c r="C7" s="127"/>
      <c r="D7" s="127"/>
      <c r="E7" s="127"/>
      <c r="F7" s="127"/>
      <c r="G7" s="127"/>
      <c r="H7" s="127"/>
      <c r="I7" s="127"/>
      <c r="J7" s="186"/>
    </row>
    <row r="8" spans="1:11" s="33" customFormat="1" ht="14.25" hidden="1">
      <c r="A8" s="82" t="s">
        <v>148</v>
      </c>
      <c r="B8" s="57" t="e">
        <f>'Libstat2 - Services'!#REF!</f>
        <v>#REF!</v>
      </c>
      <c r="C8" s="57">
        <f>'Libstat2 - Services'!D6</f>
        <v>235096</v>
      </c>
      <c r="D8" s="57">
        <f>'Libstat2 - Services'!E6</f>
        <v>434001</v>
      </c>
      <c r="E8" s="57">
        <f>'Libstat2 - Services'!F6</f>
        <v>576575</v>
      </c>
      <c r="F8" s="57">
        <f>'Libstat2 - Services'!G6</f>
        <v>284014</v>
      </c>
      <c r="G8" s="57">
        <f>'Libstat2 - Services'!H6</f>
        <v>377088</v>
      </c>
      <c r="H8" s="57">
        <f>'Libstat2 - Services'!I6</f>
        <v>139444</v>
      </c>
      <c r="I8" s="57">
        <f>'Libstat2 - Services'!J6</f>
        <v>318517</v>
      </c>
      <c r="J8" s="187"/>
      <c r="K8" s="66" t="e">
        <f>SUM(B8:I8)</f>
        <v>#REF!</v>
      </c>
    </row>
    <row r="9" spans="1:11" s="33" customFormat="1" ht="14.25" hidden="1">
      <c r="A9" s="82" t="s">
        <v>149</v>
      </c>
      <c r="B9" s="57" t="e">
        <f>'Libstat2 - Services'!#REF!</f>
        <v>#REF!</v>
      </c>
      <c r="C9" s="57">
        <f>'Libstat2 - Services'!D7</f>
        <v>71467</v>
      </c>
      <c r="D9" s="57">
        <f>'Libstat2 - Services'!E7</f>
        <v>68079</v>
      </c>
      <c r="E9" s="57">
        <f>'Libstat2 - Services'!F7</f>
        <v>83168</v>
      </c>
      <c r="F9" s="57">
        <f>'Libstat2 - Services'!G7</f>
        <v>98483</v>
      </c>
      <c r="G9" s="57">
        <f>'Libstat2 - Services'!H7</f>
        <v>266211</v>
      </c>
      <c r="H9" s="57">
        <f>'Libstat2 - Services'!I7</f>
        <v>39720</v>
      </c>
      <c r="I9" s="57">
        <f>'Libstat2 - Services'!J7</f>
        <v>309112</v>
      </c>
      <c r="J9" s="187"/>
      <c r="K9" s="66" t="e">
        <f>SUM(B9:I9)</f>
        <v>#REF!</v>
      </c>
    </row>
    <row r="10" spans="1:11" s="33" customFormat="1" ht="14.25" hidden="1">
      <c r="A10" s="82" t="s">
        <v>150</v>
      </c>
      <c r="B10" s="57" t="e">
        <f aca="true" t="shared" si="0" ref="B10:I10">SUM(B8:B9)</f>
        <v>#REF!</v>
      </c>
      <c r="C10" s="57">
        <f t="shared" si="0"/>
        <v>306563</v>
      </c>
      <c r="D10" s="57">
        <f t="shared" si="0"/>
        <v>502080</v>
      </c>
      <c r="E10" s="57">
        <f t="shared" si="0"/>
        <v>659743</v>
      </c>
      <c r="F10" s="57">
        <f t="shared" si="0"/>
        <v>382497</v>
      </c>
      <c r="G10" s="57">
        <f t="shared" si="0"/>
        <v>643299</v>
      </c>
      <c r="H10" s="57">
        <f t="shared" si="0"/>
        <v>179164</v>
      </c>
      <c r="I10" s="57">
        <f t="shared" si="0"/>
        <v>627629</v>
      </c>
      <c r="J10" s="187"/>
      <c r="K10" s="66" t="e">
        <f>SUM(B10:I10)</f>
        <v>#REF!</v>
      </c>
    </row>
    <row r="11" spans="1:10" s="33" customFormat="1" ht="14.25" hidden="1">
      <c r="A11" s="82" t="s">
        <v>151</v>
      </c>
      <c r="B11" s="129" t="e">
        <f aca="true" t="shared" si="1" ref="B11:I11">B9/B10</f>
        <v>#REF!</v>
      </c>
      <c r="C11" s="129">
        <f t="shared" si="1"/>
        <v>0.23312337105260583</v>
      </c>
      <c r="D11" s="129">
        <f t="shared" si="1"/>
        <v>0.1355939292543021</v>
      </c>
      <c r="E11" s="129">
        <f t="shared" si="1"/>
        <v>0.12606120868277496</v>
      </c>
      <c r="F11" s="129">
        <f t="shared" si="1"/>
        <v>0.2574739148280902</v>
      </c>
      <c r="G11" s="129">
        <f t="shared" si="1"/>
        <v>0.4138215666431939</v>
      </c>
      <c r="H11" s="129">
        <f t="shared" si="1"/>
        <v>0.22169632292201558</v>
      </c>
      <c r="I11" s="129">
        <f t="shared" si="1"/>
        <v>0.4925075163830862</v>
      </c>
      <c r="J11" s="188" t="e">
        <f>K9/K10</f>
        <v>#REF!</v>
      </c>
    </row>
    <row r="12" spans="1:10" s="33" customFormat="1" ht="14.25" hidden="1">
      <c r="A12" s="82" t="s">
        <v>152</v>
      </c>
      <c r="B12" s="130" t="e">
        <f aca="true" t="shared" si="2" ref="B12:I12">B8/B35</f>
        <v>#REF!</v>
      </c>
      <c r="C12" s="130">
        <f t="shared" si="2"/>
        <v>16.456390872182556</v>
      </c>
      <c r="D12" s="130">
        <f t="shared" si="2"/>
        <v>35.03398450113013</v>
      </c>
      <c r="E12" s="130">
        <f t="shared" si="2"/>
        <v>26.00699142986017</v>
      </c>
      <c r="F12" s="130">
        <f t="shared" si="2"/>
        <v>20.655563636363638</v>
      </c>
      <c r="G12" s="130">
        <f t="shared" si="2"/>
        <v>29.489950731211387</v>
      </c>
      <c r="H12" s="130">
        <f t="shared" si="2"/>
        <v>41.60023866348449</v>
      </c>
      <c r="I12" s="130">
        <f t="shared" si="2"/>
        <v>18.90869694271297</v>
      </c>
      <c r="J12" s="185" t="e">
        <f>K8/K35</f>
        <v>#REF!</v>
      </c>
    </row>
    <row r="13" spans="1:10" s="33" customFormat="1" ht="14.25">
      <c r="A13" s="82" t="s">
        <v>153</v>
      </c>
      <c r="B13" s="130">
        <v>35.9</v>
      </c>
      <c r="C13" s="130">
        <f aca="true" t="shared" si="3" ref="C13:I13">C10/C35</f>
        <v>21.45898082038359</v>
      </c>
      <c r="D13" s="130">
        <f t="shared" si="3"/>
        <v>40.52954472069745</v>
      </c>
      <c r="E13" s="130">
        <f t="shared" si="3"/>
        <v>29.758367162832656</v>
      </c>
      <c r="F13" s="130">
        <f t="shared" si="3"/>
        <v>27.817963636363636</v>
      </c>
      <c r="G13" s="130">
        <f t="shared" si="3"/>
        <v>50.30882927973723</v>
      </c>
      <c r="H13" s="130">
        <f t="shared" si="3"/>
        <v>53.449880668257755</v>
      </c>
      <c r="I13" s="130">
        <f t="shared" si="3"/>
        <v>37.25906797269219</v>
      </c>
      <c r="J13" s="185">
        <v>34.8</v>
      </c>
    </row>
    <row r="14" spans="1:11" s="33" customFormat="1" ht="14.25" hidden="1">
      <c r="A14" s="82" t="s">
        <v>154</v>
      </c>
      <c r="B14" s="57">
        <v>18130</v>
      </c>
      <c r="C14" s="57">
        <v>3986</v>
      </c>
      <c r="D14" s="57">
        <v>10350</v>
      </c>
      <c r="E14" s="57">
        <v>9684</v>
      </c>
      <c r="F14" s="57">
        <v>15858</v>
      </c>
      <c r="G14" s="57">
        <v>9081</v>
      </c>
      <c r="H14" s="57">
        <v>1923</v>
      </c>
      <c r="I14" s="57">
        <v>19801</v>
      </c>
      <c r="J14" s="189"/>
      <c r="K14" s="66">
        <f>SUM(B14:I14)</f>
        <v>88813</v>
      </c>
    </row>
    <row r="15" spans="1:10" s="33" customFormat="1" ht="14.25">
      <c r="A15" s="82" t="s">
        <v>155</v>
      </c>
      <c r="B15" s="130">
        <f aca="true" t="shared" si="4" ref="B15:I15">B14/B35</f>
        <v>0.6697451052826007</v>
      </c>
      <c r="C15" s="130">
        <f t="shared" si="4"/>
        <v>0.2790144197116058</v>
      </c>
      <c r="D15" s="130">
        <f t="shared" si="4"/>
        <v>0.8354859541491766</v>
      </c>
      <c r="E15" s="130">
        <f t="shared" si="4"/>
        <v>0.4368064952638701</v>
      </c>
      <c r="F15" s="130">
        <f t="shared" si="4"/>
        <v>1.1533090909090908</v>
      </c>
      <c r="G15" s="130">
        <f t="shared" si="4"/>
        <v>0.7101743958708063</v>
      </c>
      <c r="H15" s="130">
        <f t="shared" si="4"/>
        <v>0.5736873508353222</v>
      </c>
      <c r="I15" s="130">
        <f t="shared" si="4"/>
        <v>1.175482338972989</v>
      </c>
      <c r="J15" s="185">
        <f>K14/K35</f>
        <v>0.7241292153153741</v>
      </c>
    </row>
    <row r="16" spans="1:10" s="33" customFormat="1" ht="14.25">
      <c r="A16" s="82" t="s">
        <v>156</v>
      </c>
      <c r="B16" s="129">
        <v>0.019</v>
      </c>
      <c r="C16" s="129">
        <f aca="true" t="shared" si="5" ref="C16:I16">C14/C10</f>
        <v>0.013002221403104745</v>
      </c>
      <c r="D16" s="129">
        <f t="shared" si="5"/>
        <v>0.020614244741873806</v>
      </c>
      <c r="E16" s="129">
        <f t="shared" si="5"/>
        <v>0.01467844296945932</v>
      </c>
      <c r="F16" s="129">
        <f t="shared" si="5"/>
        <v>0.041459148699205486</v>
      </c>
      <c r="G16" s="129">
        <f t="shared" si="5"/>
        <v>0.014116297398254932</v>
      </c>
      <c r="H16" s="129">
        <f t="shared" si="5"/>
        <v>0.0107331830055145</v>
      </c>
      <c r="I16" s="129">
        <f t="shared" si="5"/>
        <v>0.03154889273758861</v>
      </c>
      <c r="J16" s="188">
        <v>0.021</v>
      </c>
    </row>
    <row r="17" spans="1:10" s="33" customFormat="1" ht="14.25">
      <c r="A17" s="82"/>
      <c r="J17" s="82"/>
    </row>
    <row r="18" spans="1:10" s="33" customFormat="1" ht="27.75" customHeight="1">
      <c r="A18" s="131" t="s">
        <v>157</v>
      </c>
      <c r="J18" s="82"/>
    </row>
    <row r="19" spans="1:11" s="33" customFormat="1" ht="14.25" hidden="1">
      <c r="A19" s="82" t="s">
        <v>158</v>
      </c>
      <c r="B19" s="132">
        <f>'Libstat3 - Information Resour'!C32</f>
        <v>56326</v>
      </c>
      <c r="C19" s="133" t="s">
        <v>139</v>
      </c>
      <c r="D19" s="132">
        <f>'Libstat3 - Information Resour'!E32</f>
        <v>24648</v>
      </c>
      <c r="E19" s="133" t="s">
        <v>139</v>
      </c>
      <c r="F19" s="133" t="s">
        <v>139</v>
      </c>
      <c r="G19" s="132">
        <f>'Libstat3 - Information Resour'!H32</f>
        <v>37361</v>
      </c>
      <c r="H19" s="132">
        <f>'Libstat3 - Information Resour'!I32</f>
        <v>7771</v>
      </c>
      <c r="I19" s="132">
        <f>'Libstat3 - Information Resour'!J32</f>
        <v>61099</v>
      </c>
      <c r="J19" s="190"/>
      <c r="K19" s="66"/>
    </row>
    <row r="20" spans="1:10" s="33" customFormat="1" ht="14.25">
      <c r="A20" s="82" t="s">
        <v>160</v>
      </c>
      <c r="B20" s="130">
        <f>B19/B35</f>
        <v>2.0807536017731807</v>
      </c>
      <c r="C20" s="134" t="s">
        <v>139</v>
      </c>
      <c r="D20" s="130">
        <f>D19/D35</f>
        <v>1.9896674200839521</v>
      </c>
      <c r="E20" s="134" t="s">
        <v>139</v>
      </c>
      <c r="F20" s="134" t="s">
        <v>139</v>
      </c>
      <c r="G20" s="130">
        <f>G19/G35</f>
        <v>2.9217955736294674</v>
      </c>
      <c r="H20" s="130">
        <f>H19/H35</f>
        <v>2.3183174224343674</v>
      </c>
      <c r="I20" s="130">
        <f>I19/I35</f>
        <v>3.627129712080736</v>
      </c>
      <c r="J20" s="185"/>
    </row>
    <row r="21" spans="1:10" s="33" customFormat="1" ht="14.25">
      <c r="A21" s="82" t="s">
        <v>143</v>
      </c>
      <c r="B21" s="135">
        <f>'Libstat5 - Expenditure'!C37</f>
        <v>489.6208348725526</v>
      </c>
      <c r="C21" s="135">
        <f>'Libstat5 - Expenditure'!D37</f>
        <v>213.67907531849363</v>
      </c>
      <c r="D21" s="135">
        <f>'Libstat5 - Expenditure'!E37</f>
        <v>288.33871488537295</v>
      </c>
      <c r="E21" s="135">
        <f>'Libstat5 - Expenditure'!F37</f>
        <v>293.6260261614795</v>
      </c>
      <c r="F21" s="135">
        <f>'Libstat5 - Expenditure'!G37</f>
        <v>241.12625454545454</v>
      </c>
      <c r="G21" s="135">
        <f>'Libstat5 - Expenditure'!H37</f>
        <v>486.83616172675374</v>
      </c>
      <c r="H21" s="135">
        <f>'Libstat5 - Expenditure'!I37</f>
        <v>318.0587708830549</v>
      </c>
      <c r="I21" s="135">
        <f>'Libstat5 - Expenditure'!J37</f>
        <v>467.6857821311962</v>
      </c>
      <c r="J21" s="191">
        <f>'Libstat5 - Expenditure'!K37</f>
        <v>365.8701672265344</v>
      </c>
    </row>
    <row r="22" spans="1:10" s="33" customFormat="1" ht="14.25">
      <c r="A22" s="82"/>
      <c r="J22" s="82"/>
    </row>
    <row r="23" spans="1:10" s="33" customFormat="1" ht="15">
      <c r="A23" s="131" t="s">
        <v>161</v>
      </c>
      <c r="J23" s="82"/>
    </row>
    <row r="24" spans="1:11" s="33" customFormat="1" ht="14.25" hidden="1">
      <c r="A24" s="136" t="s">
        <v>14</v>
      </c>
      <c r="B24" s="134">
        <v>209.03</v>
      </c>
      <c r="C24" s="134">
        <v>41.8</v>
      </c>
      <c r="D24" s="134">
        <v>99.8</v>
      </c>
      <c r="E24" s="134">
        <v>115.5</v>
      </c>
      <c r="F24" s="134">
        <v>81.4</v>
      </c>
      <c r="G24" s="134">
        <v>102.5</v>
      </c>
      <c r="H24" s="134">
        <v>27.6</v>
      </c>
      <c r="I24" s="134">
        <v>154.8</v>
      </c>
      <c r="J24" s="192"/>
      <c r="K24" s="137">
        <f>SUM(B24:I24)</f>
        <v>832.4300000000001</v>
      </c>
    </row>
    <row r="25" spans="1:10" s="33" customFormat="1" ht="17.25" customHeight="1">
      <c r="A25" s="138" t="s">
        <v>162</v>
      </c>
      <c r="B25" s="127">
        <f aca="true" t="shared" si="6" ref="B25:I25">B24/B35*100</f>
        <v>0.7721832286664204</v>
      </c>
      <c r="C25" s="127">
        <f t="shared" si="6"/>
        <v>0.29259414811703766</v>
      </c>
      <c r="D25" s="127">
        <f t="shared" si="6"/>
        <v>0.805618340329351</v>
      </c>
      <c r="E25" s="127">
        <f t="shared" si="6"/>
        <v>0.5209742895805142</v>
      </c>
      <c r="F25" s="127">
        <f t="shared" si="6"/>
        <v>0.5920000000000001</v>
      </c>
      <c r="G25" s="127">
        <f t="shared" si="6"/>
        <v>0.8015953702979589</v>
      </c>
      <c r="H25" s="127">
        <f t="shared" si="6"/>
        <v>0.8233890214797137</v>
      </c>
      <c r="I25" s="127">
        <f t="shared" si="6"/>
        <v>0.9189670525378452</v>
      </c>
      <c r="J25" s="186">
        <f>K24/K35*100</f>
        <v>0.6787146957145653</v>
      </c>
    </row>
    <row r="26" spans="1:10" s="33" customFormat="1" ht="14.25" hidden="1">
      <c r="A26" s="82" t="s">
        <v>163</v>
      </c>
      <c r="B26" s="132" t="e">
        <f aca="true" t="shared" si="7" ref="B26:I26">B10/B24</f>
        <v>#REF!</v>
      </c>
      <c r="C26" s="132">
        <f t="shared" si="7"/>
        <v>7334.043062200957</v>
      </c>
      <c r="D26" s="132">
        <f t="shared" si="7"/>
        <v>5030.861723446894</v>
      </c>
      <c r="E26" s="132">
        <f t="shared" si="7"/>
        <v>5712.060606060606</v>
      </c>
      <c r="F26" s="132">
        <f t="shared" si="7"/>
        <v>4698.980343980344</v>
      </c>
      <c r="G26" s="132">
        <f t="shared" si="7"/>
        <v>6276.087804878049</v>
      </c>
      <c r="H26" s="132">
        <f t="shared" si="7"/>
        <v>6491.449275362318</v>
      </c>
      <c r="I26" s="132">
        <f t="shared" si="7"/>
        <v>4054.4509043927646</v>
      </c>
      <c r="J26" s="190" t="e">
        <f>K10/K24</f>
        <v>#REF!</v>
      </c>
    </row>
    <row r="27" spans="1:10" s="33" customFormat="1" ht="14.25">
      <c r="A27" s="82"/>
      <c r="B27" s="130"/>
      <c r="C27" s="130"/>
      <c r="D27" s="130"/>
      <c r="E27" s="130"/>
      <c r="F27" s="130"/>
      <c r="G27" s="130"/>
      <c r="H27" s="130"/>
      <c r="J27" s="185"/>
    </row>
    <row r="28" spans="1:10" s="33" customFormat="1" ht="15">
      <c r="A28" s="131" t="s">
        <v>164</v>
      </c>
      <c r="J28" s="82"/>
    </row>
    <row r="29" spans="1:12" s="33" customFormat="1" ht="14.25" hidden="1">
      <c r="A29" s="82" t="s">
        <v>165</v>
      </c>
      <c r="B29" s="139">
        <f>'Libstat5 - Expenditure'!C31</f>
        <v>22967407</v>
      </c>
      <c r="C29" s="139">
        <f>'Libstat5 - Expenditure'!D31</f>
        <v>5342073.27</v>
      </c>
      <c r="D29" s="139">
        <f>'Libstat5 - Expenditure'!E31</f>
        <v>7669342</v>
      </c>
      <c r="E29" s="139">
        <f>'Libstat5 - Expenditure'!F31</f>
        <v>10781017</v>
      </c>
      <c r="F29" s="139">
        <f>'Libstat5 - Expenditure'!G31</f>
        <v>7576967</v>
      </c>
      <c r="G29" s="139">
        <f>'Libstat5 - Expenditure'!H31</f>
        <v>12168817</v>
      </c>
      <c r="H29" s="139">
        <f>'Libstat5 - Expenditure'!I31</f>
        <v>2381550</v>
      </c>
      <c r="I29" s="139">
        <f>'Libstat5 - Expenditure'!J31</f>
        <v>15118899</v>
      </c>
      <c r="J29" s="82"/>
      <c r="K29" s="140">
        <f>SUM(B29:I29)</f>
        <v>84006072.27</v>
      </c>
      <c r="L29" s="33" t="s">
        <v>166</v>
      </c>
    </row>
    <row r="30" spans="1:10" s="33" customFormat="1" ht="14.25">
      <c r="A30" s="82" t="s">
        <v>167</v>
      </c>
      <c r="B30" s="135">
        <f aca="true" t="shared" si="8" ref="B30:I30">B29/B35</f>
        <v>848.4450314000738</v>
      </c>
      <c r="C30" s="135">
        <f t="shared" si="8"/>
        <v>373.93765014699704</v>
      </c>
      <c r="D30" s="135">
        <f t="shared" si="8"/>
        <v>619.0944462382952</v>
      </c>
      <c r="E30" s="135">
        <f t="shared" si="8"/>
        <v>486.28854307622913</v>
      </c>
      <c r="F30" s="135">
        <f t="shared" si="8"/>
        <v>551.0521454545454</v>
      </c>
      <c r="G30" s="135">
        <f t="shared" si="8"/>
        <v>951.655353092985</v>
      </c>
      <c r="H30" s="135">
        <f t="shared" si="8"/>
        <v>710.486276849642</v>
      </c>
      <c r="I30" s="135">
        <f t="shared" si="8"/>
        <v>897.5303650934995</v>
      </c>
      <c r="J30" s="191">
        <f>K29/K35</f>
        <v>684.9363403398343</v>
      </c>
    </row>
    <row r="31" spans="1:10" s="33" customFormat="1" ht="14.25">
      <c r="A31" s="82" t="s">
        <v>168</v>
      </c>
      <c r="B31" s="141">
        <f>'Libstat6 - Expenditure Cont''d'!C16</f>
        <v>0.06198645428219031</v>
      </c>
      <c r="C31" s="141">
        <f>'Libstat6 - Expenditure Cont''d'!D16</f>
        <v>0.04405252313096828</v>
      </c>
      <c r="D31" s="141">
        <f>'Libstat6 - Expenditure Cont''d'!E16</f>
        <v>0.05942048051817245</v>
      </c>
      <c r="E31" s="141">
        <f>'Libstat6 - Expenditure Cont''d'!F16</f>
        <v>0.03955654254128646</v>
      </c>
      <c r="F31" s="141">
        <f>'Libstat6 - Expenditure Cont''d'!G16</f>
        <v>0.058501717921199535</v>
      </c>
      <c r="G31" s="141">
        <f>'Libstat6 - Expenditure Cont''d'!H16</f>
        <v>0.08086559854334738</v>
      </c>
      <c r="H31" s="141">
        <f>'Libstat6 - Expenditure Cont''d'!I16</f>
        <v>0.0641875320054982</v>
      </c>
      <c r="I31" s="141">
        <f>'Libstat6 - Expenditure Cont''d'!J16</f>
        <v>0.0621338234810626</v>
      </c>
      <c r="J31" s="193">
        <f>'Libstat6 - Expenditure Cont''d'!$K$16</f>
        <v>0.05778239777553849</v>
      </c>
    </row>
    <row r="32" spans="1:10" ht="14.25">
      <c r="A32" s="142"/>
      <c r="B32" s="132"/>
      <c r="C32" s="132"/>
      <c r="D32" s="132"/>
      <c r="E32" s="132"/>
      <c r="F32" s="132"/>
      <c r="G32" s="132"/>
      <c r="H32" s="132"/>
      <c r="I32" s="132"/>
      <c r="J32" s="82"/>
    </row>
    <row r="33" spans="1:11" ht="15">
      <c r="A33" s="131" t="s">
        <v>188</v>
      </c>
      <c r="B33" s="132">
        <f>'Libstat7 - Instit. Population'!C27</f>
        <v>24077</v>
      </c>
      <c r="C33" s="132">
        <f>'Libstat7 - Instit. Population'!D27</f>
        <v>12934</v>
      </c>
      <c r="D33" s="132">
        <f>'Libstat7 - Instit. Population'!E27</f>
        <v>10884</v>
      </c>
      <c r="E33" s="132">
        <f>'Libstat7 - Instit. Population'!F27</f>
        <v>19846</v>
      </c>
      <c r="F33" s="132">
        <f>'Libstat7 - Instit. Population'!G27</f>
        <v>12456</v>
      </c>
      <c r="G33" s="132">
        <f>'Libstat7 - Instit. Population'!H27</f>
        <v>11254</v>
      </c>
      <c r="H33" s="132">
        <f>'Libstat7 - Instit. Population'!I27</f>
        <v>2825</v>
      </c>
      <c r="I33" s="132">
        <f>'Libstat7 - Instit. Population'!J27</f>
        <v>14422</v>
      </c>
      <c r="J33" s="82"/>
      <c r="K33" s="66">
        <f>SUM(B33:I33)</f>
        <v>108698</v>
      </c>
    </row>
    <row r="34" spans="1:11" ht="15">
      <c r="A34" s="131"/>
      <c r="B34" s="132"/>
      <c r="C34" s="132"/>
      <c r="D34" s="132"/>
      <c r="E34" s="132"/>
      <c r="F34" s="132"/>
      <c r="G34" s="132"/>
      <c r="H34" s="132"/>
      <c r="I34" s="132"/>
      <c r="J34" s="82"/>
      <c r="K34" s="66"/>
    </row>
    <row r="35" spans="1:11" ht="15">
      <c r="A35" s="131" t="s">
        <v>189</v>
      </c>
      <c r="B35" s="132">
        <f>'Libstat7 - Instit. Population'!C37</f>
        <v>27070</v>
      </c>
      <c r="C35" s="132">
        <f>'Libstat7 - Instit. Population'!D37</f>
        <v>14286</v>
      </c>
      <c r="D35" s="132">
        <f>'Libstat7 - Instit. Population'!E37</f>
        <v>12388</v>
      </c>
      <c r="E35" s="132">
        <f>'Libstat7 - Instit. Population'!F37</f>
        <v>22170</v>
      </c>
      <c r="F35" s="132">
        <f>'Libstat7 - Instit. Population'!G37</f>
        <v>13750</v>
      </c>
      <c r="G35" s="132">
        <f>'Libstat7 - Instit. Population'!H37</f>
        <v>12787</v>
      </c>
      <c r="H35" s="132">
        <f>'Libstat7 - Instit. Population'!I37</f>
        <v>3352</v>
      </c>
      <c r="I35" s="132">
        <f>'Libstat7 - Instit. Population'!J37</f>
        <v>16845</v>
      </c>
      <c r="J35" s="142"/>
      <c r="K35" s="144">
        <f>SUM(B35:I35)</f>
        <v>122648</v>
      </c>
    </row>
    <row r="36" spans="1:11" ht="14.25">
      <c r="A36" s="145"/>
      <c r="B36" s="146"/>
      <c r="C36" s="146"/>
      <c r="D36" s="146"/>
      <c r="E36" s="146"/>
      <c r="F36" s="146"/>
      <c r="G36" s="146"/>
      <c r="H36" s="146"/>
      <c r="I36" s="18"/>
      <c r="J36" s="145"/>
      <c r="K36" s="66"/>
    </row>
    <row r="37" spans="2:10" ht="14.25"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4.25">
      <c r="A38" s="143" t="s">
        <v>27</v>
      </c>
      <c r="B38" s="147"/>
      <c r="C38" s="147"/>
      <c r="D38" s="147"/>
      <c r="E38" s="147"/>
      <c r="F38" s="147"/>
      <c r="G38" s="147"/>
      <c r="H38" s="147"/>
      <c r="I38" s="147"/>
      <c r="J38" s="147"/>
    </row>
    <row r="39" spans="2:10" ht="14.25">
      <c r="B39" s="127"/>
      <c r="C39" s="127"/>
      <c r="D39" s="127"/>
      <c r="E39" s="127"/>
      <c r="F39" s="127"/>
      <c r="G39" s="127"/>
      <c r="H39" s="127"/>
      <c r="I39" s="127"/>
      <c r="J39" s="148"/>
    </row>
  </sheetData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pane xSplit="2" ySplit="2" topLeftCell="C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26" sqref="A1:J26"/>
    </sheetView>
  </sheetViews>
  <sheetFormatPr defaultColWidth="9.140625" defaultRowHeight="12.75"/>
  <cols>
    <col min="1" max="1" width="45.00390625" style="100" customWidth="1"/>
    <col min="2" max="2" width="5.57421875" style="159" customWidth="1"/>
    <col min="3" max="4" width="10.7109375" style="21" customWidth="1"/>
    <col min="5" max="7" width="10.7109375" style="22" customWidth="1"/>
    <col min="8" max="8" width="10.7109375" style="21" customWidth="1"/>
    <col min="9" max="10" width="10.7109375" style="22" customWidth="1"/>
    <col min="11" max="11" width="10.7109375" style="21" customWidth="1"/>
    <col min="12" max="16384" width="9.140625" style="23" customWidth="1"/>
  </cols>
  <sheetData>
    <row r="1" ht="18">
      <c r="A1" s="248" t="s">
        <v>0</v>
      </c>
    </row>
    <row r="2" spans="1:11" ht="15">
      <c r="A2" s="1"/>
      <c r="B2" s="195" t="s">
        <v>1</v>
      </c>
      <c r="C2" s="2" t="s">
        <v>2</v>
      </c>
      <c r="D2" s="2" t="s">
        <v>125</v>
      </c>
      <c r="E2" s="152" t="s">
        <v>3</v>
      </c>
      <c r="F2" s="152" t="s">
        <v>4</v>
      </c>
      <c r="G2" s="152" t="s">
        <v>5</v>
      </c>
      <c r="H2" s="2" t="s">
        <v>6</v>
      </c>
      <c r="I2" s="152" t="s">
        <v>7</v>
      </c>
      <c r="J2" s="153" t="s">
        <v>8</v>
      </c>
      <c r="K2" s="2" t="s">
        <v>2</v>
      </c>
    </row>
    <row r="3" spans="1:11" ht="9.75" customHeight="1">
      <c r="A3" s="3"/>
      <c r="B3" s="156"/>
      <c r="C3" s="4"/>
      <c r="D3" s="4"/>
      <c r="E3" s="4"/>
      <c r="F3" s="4"/>
      <c r="G3" s="4"/>
      <c r="H3" s="5"/>
      <c r="I3" s="4"/>
      <c r="J3" s="6"/>
      <c r="K3" s="4"/>
    </row>
    <row r="4" spans="1:11" ht="15">
      <c r="A4" s="3" t="s">
        <v>9</v>
      </c>
      <c r="B4" s="156">
        <v>1</v>
      </c>
      <c r="C4" s="4">
        <v>16</v>
      </c>
      <c r="D4" s="4">
        <v>2</v>
      </c>
      <c r="E4" s="4">
        <v>3</v>
      </c>
      <c r="F4" s="4">
        <v>5</v>
      </c>
      <c r="G4" s="4">
        <v>3</v>
      </c>
      <c r="H4" s="5">
        <v>5</v>
      </c>
      <c r="I4" s="4">
        <v>1</v>
      </c>
      <c r="J4" s="6">
        <v>8</v>
      </c>
      <c r="K4" s="4">
        <v>2.32142857142857</v>
      </c>
    </row>
    <row r="5" spans="1:11" ht="12" customHeight="1">
      <c r="A5" s="3" t="s">
        <v>10</v>
      </c>
      <c r="B5" s="156"/>
      <c r="C5" s="4"/>
      <c r="D5" s="4"/>
      <c r="E5" s="4"/>
      <c r="F5" s="4"/>
      <c r="G5" s="4"/>
      <c r="H5" s="5"/>
      <c r="I5" s="4"/>
      <c r="J5" s="6"/>
      <c r="K5" s="4"/>
    </row>
    <row r="6" spans="1:11" ht="13.5" customHeight="1">
      <c r="A6" s="3"/>
      <c r="B6" s="156"/>
      <c r="C6" s="4"/>
      <c r="D6" s="4"/>
      <c r="E6" s="4"/>
      <c r="F6" s="4"/>
      <c r="G6" s="4"/>
      <c r="H6" s="5"/>
      <c r="I6" s="4"/>
      <c r="J6" s="6"/>
      <c r="K6" s="4"/>
    </row>
    <row r="7" spans="1:11" ht="15">
      <c r="A7" s="3" t="s">
        <v>11</v>
      </c>
      <c r="B7" s="156">
        <v>2</v>
      </c>
      <c r="C7" s="7">
        <v>99</v>
      </c>
      <c r="D7" s="7">
        <v>73</v>
      </c>
      <c r="E7" s="7">
        <v>79.5</v>
      </c>
      <c r="F7" s="7">
        <v>89.5</v>
      </c>
      <c r="G7" s="7">
        <v>86</v>
      </c>
      <c r="H7" s="7">
        <v>79.5</v>
      </c>
      <c r="I7" s="7">
        <v>78</v>
      </c>
      <c r="J7" s="8">
        <v>99.5</v>
      </c>
      <c r="K7" s="7">
        <v>86.8392857142857</v>
      </c>
    </row>
    <row r="8" spans="1:11" s="25" customFormat="1" ht="14.25">
      <c r="A8" s="9" t="s">
        <v>71</v>
      </c>
      <c r="B8" s="156"/>
      <c r="C8" s="5"/>
      <c r="D8" s="5"/>
      <c r="E8" s="5"/>
      <c r="F8" s="5"/>
      <c r="G8" s="5"/>
      <c r="H8" s="5"/>
      <c r="I8" s="5"/>
      <c r="J8" s="10"/>
      <c r="K8" s="5"/>
    </row>
    <row r="9" spans="1:11" ht="9.75" customHeight="1">
      <c r="A9" s="11"/>
      <c r="B9" s="156"/>
      <c r="C9" s="5"/>
      <c r="D9" s="5"/>
      <c r="E9" s="5"/>
      <c r="F9" s="5"/>
      <c r="G9" s="5"/>
      <c r="H9" s="5"/>
      <c r="I9" s="5"/>
      <c r="J9" s="10"/>
      <c r="K9" s="5"/>
    </row>
    <row r="10" spans="1:11" ht="9.75" customHeight="1">
      <c r="A10" s="11"/>
      <c r="B10" s="156"/>
      <c r="C10" s="5"/>
      <c r="D10" s="5"/>
      <c r="E10" s="5"/>
      <c r="F10" s="5"/>
      <c r="G10" s="5"/>
      <c r="H10" s="5"/>
      <c r="I10" s="5"/>
      <c r="J10" s="10"/>
      <c r="K10" s="5"/>
    </row>
    <row r="11" spans="1:11" ht="15">
      <c r="A11" s="3" t="s">
        <v>12</v>
      </c>
      <c r="B11" s="156"/>
      <c r="C11" s="5"/>
      <c r="D11" s="5"/>
      <c r="E11" s="5"/>
      <c r="F11" s="5"/>
      <c r="G11" s="5"/>
      <c r="H11" s="5"/>
      <c r="I11" s="5"/>
      <c r="J11" s="10"/>
      <c r="K11" s="5"/>
    </row>
    <row r="12" spans="1:11" ht="9.75" customHeight="1">
      <c r="A12" s="3"/>
      <c r="B12" s="156"/>
      <c r="C12" s="5"/>
      <c r="D12" s="5"/>
      <c r="E12" s="5"/>
      <c r="F12" s="5"/>
      <c r="G12" s="5"/>
      <c r="H12" s="5"/>
      <c r="I12" s="5"/>
      <c r="J12" s="10"/>
      <c r="K12" s="5"/>
    </row>
    <row r="13" spans="1:11" ht="14.25">
      <c r="A13" s="11" t="s">
        <v>72</v>
      </c>
      <c r="B13" s="156">
        <v>3</v>
      </c>
      <c r="C13" s="5">
        <v>2989</v>
      </c>
      <c r="D13" s="5">
        <v>1100</v>
      </c>
      <c r="E13" s="5">
        <v>986</v>
      </c>
      <c r="F13" s="5">
        <v>1715</v>
      </c>
      <c r="G13" s="5">
        <v>1983</v>
      </c>
      <c r="H13" s="5">
        <v>2061</v>
      </c>
      <c r="I13" s="5">
        <v>833</v>
      </c>
      <c r="J13" s="10">
        <v>3033</v>
      </c>
      <c r="K13" s="5">
        <v>1969.60714285714</v>
      </c>
    </row>
    <row r="14" spans="1:11" ht="14.25">
      <c r="A14" s="11" t="s">
        <v>13</v>
      </c>
      <c r="B14" s="156">
        <v>5</v>
      </c>
      <c r="C14" s="5">
        <v>173</v>
      </c>
      <c r="D14" s="5">
        <v>60</v>
      </c>
      <c r="E14" s="5">
        <v>74</v>
      </c>
      <c r="F14" s="5"/>
      <c r="G14" s="5">
        <v>151</v>
      </c>
      <c r="H14" s="5">
        <v>99</v>
      </c>
      <c r="I14" s="5">
        <v>34</v>
      </c>
      <c r="J14" s="10">
        <v>326</v>
      </c>
      <c r="K14" s="5">
        <v>185.993150684932</v>
      </c>
    </row>
    <row r="15" spans="1:11" ht="9.75" customHeight="1">
      <c r="A15" s="11"/>
      <c r="B15" s="156"/>
      <c r="C15" s="4"/>
      <c r="D15" s="4"/>
      <c r="E15" s="4"/>
      <c r="F15" s="4"/>
      <c r="G15" s="4"/>
      <c r="H15" s="5"/>
      <c r="I15" s="4"/>
      <c r="J15" s="6"/>
      <c r="K15" s="4"/>
    </row>
    <row r="16" spans="1:11" ht="9.75" customHeight="1">
      <c r="A16" s="11"/>
      <c r="B16" s="156"/>
      <c r="C16" s="4"/>
      <c r="D16" s="4"/>
      <c r="E16" s="4"/>
      <c r="F16" s="4"/>
      <c r="G16" s="4"/>
      <c r="H16" s="5"/>
      <c r="I16" s="4"/>
      <c r="J16" s="6"/>
      <c r="K16" s="4"/>
    </row>
    <row r="17" spans="1:11" ht="15">
      <c r="A17" s="3" t="s">
        <v>14</v>
      </c>
      <c r="B17" s="156"/>
      <c r="C17" s="4"/>
      <c r="D17" s="4"/>
      <c r="E17" s="4"/>
      <c r="F17" s="4"/>
      <c r="G17" s="4"/>
      <c r="H17" s="5"/>
      <c r="I17" s="4"/>
      <c r="J17" s="6"/>
      <c r="K17" s="4"/>
    </row>
    <row r="18" spans="1:11" ht="9.75" customHeight="1">
      <c r="A18" s="3"/>
      <c r="B18" s="156"/>
      <c r="C18" s="4"/>
      <c r="D18" s="4"/>
      <c r="E18" s="4"/>
      <c r="F18" s="4"/>
      <c r="G18" s="4"/>
      <c r="H18" s="5"/>
      <c r="I18" s="4"/>
      <c r="J18" s="6"/>
      <c r="K18" s="4"/>
    </row>
    <row r="19" spans="1:11" s="28" customFormat="1" ht="14.25">
      <c r="A19" s="12" t="s">
        <v>15</v>
      </c>
      <c r="B19" s="156">
        <v>6</v>
      </c>
      <c r="C19" s="13">
        <v>74.9</v>
      </c>
      <c r="D19" s="13">
        <v>19</v>
      </c>
      <c r="E19" s="13">
        <v>32.2</v>
      </c>
      <c r="F19" s="13">
        <v>42.2</v>
      </c>
      <c r="G19" s="13">
        <v>37</v>
      </c>
      <c r="H19" s="13">
        <v>46.5</v>
      </c>
      <c r="I19" s="13">
        <v>10.7</v>
      </c>
      <c r="J19" s="14">
        <v>37.5</v>
      </c>
      <c r="K19" s="13">
        <v>23.2714285714285</v>
      </c>
    </row>
    <row r="20" spans="1:11" s="28" customFormat="1" ht="14.25">
      <c r="A20" s="12" t="s">
        <v>16</v>
      </c>
      <c r="B20" s="156">
        <v>7</v>
      </c>
      <c r="C20" s="13">
        <v>22.9</v>
      </c>
      <c r="D20" s="13">
        <v>0</v>
      </c>
      <c r="E20" s="13">
        <v>5.8</v>
      </c>
      <c r="F20" s="13">
        <v>7.6</v>
      </c>
      <c r="G20" s="13">
        <v>4.5</v>
      </c>
      <c r="H20" s="13">
        <v>8.8</v>
      </c>
      <c r="I20" s="13">
        <v>5.9</v>
      </c>
      <c r="J20" s="14">
        <v>6.6</v>
      </c>
      <c r="K20" s="13">
        <v>3.54642857142857</v>
      </c>
    </row>
    <row r="21" spans="1:11" s="28" customFormat="1" ht="14.25">
      <c r="A21" s="12" t="s">
        <v>73</v>
      </c>
      <c r="B21" s="156" t="s">
        <v>17</v>
      </c>
      <c r="C21" s="13">
        <v>99.5</v>
      </c>
      <c r="D21" s="13">
        <v>21.8</v>
      </c>
      <c r="E21" s="13">
        <v>52.7</v>
      </c>
      <c r="F21" s="13">
        <f>59.2-2.5</f>
        <v>56.7</v>
      </c>
      <c r="G21" s="13">
        <v>30.9</v>
      </c>
      <c r="H21" s="13">
        <v>39.2</v>
      </c>
      <c r="I21" s="13">
        <v>8.9</v>
      </c>
      <c r="J21" s="14">
        <v>77.9</v>
      </c>
      <c r="K21" s="13">
        <v>11.2000000000001</v>
      </c>
    </row>
    <row r="22" spans="1:11" s="28" customFormat="1" ht="12.75" customHeight="1">
      <c r="A22" s="12" t="s">
        <v>126</v>
      </c>
      <c r="B22" s="156" t="s">
        <v>18</v>
      </c>
      <c r="C22" s="13">
        <v>3</v>
      </c>
      <c r="D22" s="13"/>
      <c r="E22" s="13">
        <v>1</v>
      </c>
      <c r="F22" s="13">
        <v>2.5</v>
      </c>
      <c r="G22" s="13">
        <v>3</v>
      </c>
      <c r="H22" s="13">
        <v>2</v>
      </c>
      <c r="I22" s="13">
        <v>2.1</v>
      </c>
      <c r="J22" s="14">
        <v>22.8</v>
      </c>
      <c r="K22" s="13">
        <v>12.7233606557377</v>
      </c>
    </row>
    <row r="23" spans="1:11" s="28" customFormat="1" ht="14.25">
      <c r="A23" s="12" t="s">
        <v>19</v>
      </c>
      <c r="B23" s="156">
        <v>9</v>
      </c>
      <c r="C23" s="13">
        <v>0</v>
      </c>
      <c r="D23" s="13">
        <v>1</v>
      </c>
      <c r="E23" s="13">
        <v>7.1</v>
      </c>
      <c r="F23" s="13">
        <v>6.5</v>
      </c>
      <c r="G23" s="13">
        <v>6</v>
      </c>
      <c r="H23" s="13">
        <v>1</v>
      </c>
      <c r="I23" s="13"/>
      <c r="J23" s="14">
        <v>3</v>
      </c>
      <c r="K23" s="13">
        <v>4.54344262295082</v>
      </c>
    </row>
    <row r="24" spans="1:11" s="28" customFormat="1" ht="14.25">
      <c r="A24" s="12" t="s">
        <v>20</v>
      </c>
      <c r="B24" s="156">
        <v>10</v>
      </c>
      <c r="C24" s="13">
        <v>8.73</v>
      </c>
      <c r="D24" s="13">
        <v>0</v>
      </c>
      <c r="E24" s="13">
        <v>1</v>
      </c>
      <c r="F24" s="13"/>
      <c r="G24" s="13"/>
      <c r="H24" s="13">
        <v>5</v>
      </c>
      <c r="I24" s="13"/>
      <c r="J24" s="14">
        <v>7</v>
      </c>
      <c r="K24" s="13">
        <v>5.93570588235294</v>
      </c>
    </row>
    <row r="25" spans="1:11" s="29" customFormat="1" ht="14.25">
      <c r="A25" s="12" t="s">
        <v>21</v>
      </c>
      <c r="B25" s="156">
        <v>11</v>
      </c>
      <c r="C25" s="13">
        <f>SUM(C19:C24)</f>
        <v>209.03</v>
      </c>
      <c r="D25" s="13">
        <f>SUM(D19:D24)</f>
        <v>41.8</v>
      </c>
      <c r="E25" s="13">
        <v>99.8</v>
      </c>
      <c r="F25" s="13">
        <f>SUM(F19:F24)</f>
        <v>115.5</v>
      </c>
      <c r="G25" s="13">
        <v>81.4</v>
      </c>
      <c r="H25" s="13">
        <f>SUM(H19:H24)</f>
        <v>102.5</v>
      </c>
      <c r="I25" s="13">
        <f>SUM(I19:I24)</f>
        <v>27.6</v>
      </c>
      <c r="J25" s="14">
        <f>SUM(J19:J24)</f>
        <v>154.8</v>
      </c>
      <c r="K25" s="13">
        <f>SUM(K19:K24)</f>
        <v>61.220366303898636</v>
      </c>
    </row>
    <row r="26" spans="1:11" ht="14.25">
      <c r="A26" s="15"/>
      <c r="B26" s="160"/>
      <c r="C26" s="16"/>
      <c r="D26" s="16"/>
      <c r="E26" s="17"/>
      <c r="F26" s="17"/>
      <c r="G26" s="17"/>
      <c r="H26" s="18"/>
      <c r="I26" s="17"/>
      <c r="J26" s="19"/>
      <c r="K26" s="16"/>
    </row>
    <row r="27" spans="1:11" ht="14.25">
      <c r="A27" s="35"/>
      <c r="B27" s="161"/>
      <c r="C27" s="5"/>
      <c r="D27" s="5"/>
      <c r="E27" s="4"/>
      <c r="F27" s="4"/>
      <c r="G27" s="4"/>
      <c r="H27" s="5"/>
      <c r="I27" s="4"/>
      <c r="J27" s="4"/>
      <c r="K27" s="5"/>
    </row>
    <row r="29" spans="1:11" ht="14.25" hidden="1">
      <c r="A29" s="73" t="s">
        <v>147</v>
      </c>
      <c r="C29" s="150">
        <f>SUM(C13:C14)/'Libstat7 - Instit. Population'!C27</f>
        <v>0.13132865390206422</v>
      </c>
      <c r="D29" s="150">
        <f>SUM(D13:D14)/'Libstat7 - Instit. Population'!D27</f>
        <v>0.08968609865470852</v>
      </c>
      <c r="E29" s="150">
        <f>SUM(E13:E14)/'Libstat7 - Instit. Population'!E27</f>
        <v>0.09739066519661889</v>
      </c>
      <c r="F29" s="150">
        <f>SUM(F13:F14)/'Libstat7 - Instit. Population'!F27</f>
        <v>0.08641539856898116</v>
      </c>
      <c r="G29" s="150">
        <f>SUM(G13:G14)/'Libstat7 - Instit. Population'!G27</f>
        <v>0.17132305716120744</v>
      </c>
      <c r="H29" s="150">
        <f>SUM(H13:H14)/'Libstat7 - Instit. Population'!H27</f>
        <v>0.19193175759729875</v>
      </c>
      <c r="I29" s="150">
        <f>SUM(I13:I14)/'Libstat7 - Instit. Population'!I27</f>
        <v>0.30690265486725665</v>
      </c>
      <c r="J29" s="150">
        <f>SUM(J13:J14)/'Libstat7 - Instit. Population'!J27</f>
        <v>0.23290805713493273</v>
      </c>
      <c r="K29" s="150">
        <f>SUM(K13:K14)/'Libstat7 - Instit. Population'!K27</f>
        <v>0.019831094348949124</v>
      </c>
    </row>
    <row r="30" spans="1:11" ht="14.25" hidden="1">
      <c r="A30" s="100" t="s">
        <v>163</v>
      </c>
      <c r="C30" s="21" t="e">
        <f>'Libstat2 - Services'!#REF!/'Libstat1 - Organisation'!C25</f>
        <v>#REF!</v>
      </c>
      <c r="D30" s="21">
        <f>'Libstat2 - Services'!D8/'Libstat1 - Organisation'!D25</f>
        <v>7334.043062200957</v>
      </c>
      <c r="E30" s="21">
        <f>'Libstat2 - Services'!E8/'Libstat1 - Organisation'!E25</f>
        <v>5030.861723446894</v>
      </c>
      <c r="F30" s="21">
        <f>'Libstat2 - Services'!F8/'Libstat1 - Organisation'!F25</f>
        <v>5712.060606060606</v>
      </c>
      <c r="G30" s="21">
        <f>'Libstat2 - Services'!G8/'Libstat1 - Organisation'!G25</f>
        <v>4698.980343980344</v>
      </c>
      <c r="H30" s="21">
        <f>'Libstat2 - Services'!H8/'Libstat1 - Organisation'!H25</f>
        <v>6276.087804878049</v>
      </c>
      <c r="I30" s="21">
        <f>'Libstat2 - Services'!I8/'Libstat1 - Organisation'!I25</f>
        <v>6491.449275362318</v>
      </c>
      <c r="J30" s="21">
        <f>'Libstat2 - Services'!J8/'Libstat1 - Organisation'!J25</f>
        <v>4054.4509043927646</v>
      </c>
      <c r="K30" s="21" t="e">
        <f>'Libstat2 - Services'!#REF!/'Libstat1 - Organisation'!K25</f>
        <v>#REF!</v>
      </c>
    </row>
    <row r="31" spans="1:11" ht="14.25" hidden="1">
      <c r="A31" s="100" t="s">
        <v>169</v>
      </c>
      <c r="C31" s="151">
        <f>'Libstat5 - Expenditure'!C29/'Libstat1 - Organisation'!C25</f>
        <v>36765.94268765249</v>
      </c>
      <c r="D31" s="151">
        <f>'Libstat5 - Expenditure'!D29/'Libstat1 - Organisation'!D25</f>
        <v>39756.6985645933</v>
      </c>
      <c r="E31" s="151">
        <f>'Libstat5 - Expenditure'!E29/'Libstat1 - Organisation'!E25</f>
        <v>32226.85340681363</v>
      </c>
      <c r="F31" s="151">
        <f>'Libstat5 - Expenditure'!F29/'Libstat1 - Organisation'!F25</f>
        <v>29567.982683982686</v>
      </c>
      <c r="G31" s="151">
        <f>'Libstat5 - Expenditure'!G29/'Libstat1 - Organisation'!G25</f>
        <v>40997.40786240786</v>
      </c>
      <c r="H31" s="151">
        <f>'Libstat5 - Expenditure'!H29/'Libstat1 - Organisation'!H25</f>
        <v>47366.45853658536</v>
      </c>
      <c r="I31" s="151">
        <f>'Libstat5 - Expenditure'!I29/'Libstat1 - Organisation'!I25</f>
        <v>39545.39855072463</v>
      </c>
      <c r="J31" s="151">
        <f>'Libstat5 - Expenditure'!J29/'Libstat1 - Organisation'!J25</f>
        <v>34436.77002583979</v>
      </c>
      <c r="K31" s="151">
        <f>'Libstat5 - Expenditure'!K29/'Libstat1 - Organisation'!K25</f>
        <v>499717.24798470835</v>
      </c>
    </row>
  </sheetData>
  <printOptions/>
  <pageMargins left="0.7874015748031497" right="0.3937007874015748" top="0.9055118110236221" bottom="0.9055118110236221" header="0" footer="0.5118110236220472"/>
  <pageSetup horizontalDpi="600" verticalDpi="600" orientation="landscape" paperSize="9" r:id="rId1"/>
  <rowBreaks count="1" manualBreakCount="1">
    <brk id="26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workbookViewId="0" topLeftCell="A1">
      <pane xSplit="2" ySplit="2" topLeftCell="C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16" sqref="J16"/>
    </sheetView>
  </sheetViews>
  <sheetFormatPr defaultColWidth="9.140625" defaultRowHeight="12.75"/>
  <cols>
    <col min="1" max="1" width="37.140625" style="118" customWidth="1"/>
    <col min="2" max="2" width="5.421875" style="169" customWidth="1"/>
    <col min="3" max="3" width="12.28125" style="169" customWidth="1"/>
    <col min="4" max="4" width="12.421875" style="119" customWidth="1"/>
    <col min="5" max="5" width="12.57421875" style="119" customWidth="1"/>
    <col min="6" max="10" width="12.421875" style="119" customWidth="1"/>
    <col min="11" max="11" width="10.421875" style="112" hidden="1" customWidth="1"/>
    <col min="12" max="16384" width="9.140625" style="112" customWidth="1"/>
  </cols>
  <sheetData>
    <row r="1" spans="1:11" s="65" customFormat="1" ht="18">
      <c r="A1" s="245" t="s">
        <v>22</v>
      </c>
      <c r="B1" s="165"/>
      <c r="C1" s="165"/>
      <c r="D1" s="26"/>
      <c r="E1" s="26"/>
      <c r="F1" s="26"/>
      <c r="G1" s="26"/>
      <c r="H1" s="26"/>
      <c r="I1" s="26"/>
      <c r="J1" s="26"/>
      <c r="K1" s="32"/>
    </row>
    <row r="2" spans="1:11" ht="15">
      <c r="A2" s="1"/>
      <c r="B2" s="194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  <c r="K2" s="34"/>
    </row>
    <row r="3" spans="1:11" s="23" customFormat="1" ht="9.75" customHeight="1">
      <c r="A3" s="3"/>
      <c r="B3" s="154"/>
      <c r="C3" s="206"/>
      <c r="D3" s="5"/>
      <c r="E3" s="5"/>
      <c r="F3" s="5"/>
      <c r="G3" s="5"/>
      <c r="H3" s="5"/>
      <c r="I3" s="5"/>
      <c r="J3" s="10"/>
      <c r="K3" s="24"/>
    </row>
    <row r="4" spans="1:11" ht="15">
      <c r="A4" s="3" t="s">
        <v>23</v>
      </c>
      <c r="B4" s="155"/>
      <c r="C4" s="5"/>
      <c r="D4" s="5"/>
      <c r="E4" s="5"/>
      <c r="F4" s="5"/>
      <c r="G4" s="5"/>
      <c r="H4" s="5"/>
      <c r="I4" s="5"/>
      <c r="J4" s="10"/>
      <c r="K4" s="34"/>
    </row>
    <row r="5" spans="1:11" s="23" customFormat="1" ht="9.75" customHeight="1">
      <c r="A5" s="3"/>
      <c r="B5" s="156"/>
      <c r="C5" s="5"/>
      <c r="D5" s="5"/>
      <c r="E5" s="5"/>
      <c r="F5" s="5"/>
      <c r="G5" s="5"/>
      <c r="H5" s="5"/>
      <c r="I5" s="5"/>
      <c r="J5" s="10"/>
      <c r="K5" s="24"/>
    </row>
    <row r="6" spans="1:11" ht="14.25">
      <c r="A6" s="11" t="s">
        <v>74</v>
      </c>
      <c r="B6" s="155">
        <v>14</v>
      </c>
      <c r="C6" s="5">
        <v>681809</v>
      </c>
      <c r="D6" s="5">
        <v>235096</v>
      </c>
      <c r="E6" s="5">
        <v>434001</v>
      </c>
      <c r="F6" s="5">
        <v>576575</v>
      </c>
      <c r="G6" s="5">
        <v>284014</v>
      </c>
      <c r="H6" s="5">
        <v>377088</v>
      </c>
      <c r="I6" s="5">
        <v>139444</v>
      </c>
      <c r="J6" s="10">
        <v>318517</v>
      </c>
      <c r="K6" s="34"/>
    </row>
    <row r="7" spans="1:11" ht="14.25">
      <c r="A7" s="11" t="s">
        <v>25</v>
      </c>
      <c r="B7" s="155">
        <v>15</v>
      </c>
      <c r="C7" s="5">
        <v>288743</v>
      </c>
      <c r="D7" s="5">
        <v>71467</v>
      </c>
      <c r="E7" s="5">
        <v>68079</v>
      </c>
      <c r="F7" s="5">
        <v>83168</v>
      </c>
      <c r="G7" s="5">
        <v>98483</v>
      </c>
      <c r="H7" s="5">
        <v>266211</v>
      </c>
      <c r="I7" s="5">
        <v>39720</v>
      </c>
      <c r="J7" s="10">
        <v>309112</v>
      </c>
      <c r="K7" s="34"/>
    </row>
    <row r="8" spans="1:11" ht="14.25">
      <c r="A8" s="11" t="s">
        <v>24</v>
      </c>
      <c r="B8" s="155" t="s">
        <v>26</v>
      </c>
      <c r="C8" s="5">
        <v>970552</v>
      </c>
      <c r="D8" s="5">
        <f aca="true" t="shared" si="0" ref="D8:J8">SUM(D6:D7)</f>
        <v>306563</v>
      </c>
      <c r="E8" s="5">
        <f t="shared" si="0"/>
        <v>502080</v>
      </c>
      <c r="F8" s="5">
        <f t="shared" si="0"/>
        <v>659743</v>
      </c>
      <c r="G8" s="5">
        <f t="shared" si="0"/>
        <v>382497</v>
      </c>
      <c r="H8" s="5">
        <f t="shared" si="0"/>
        <v>643299</v>
      </c>
      <c r="I8" s="5">
        <f t="shared" si="0"/>
        <v>179164</v>
      </c>
      <c r="J8" s="10">
        <f t="shared" si="0"/>
        <v>627629</v>
      </c>
      <c r="K8" s="113">
        <f>SUM(D8:J8)</f>
        <v>3300975</v>
      </c>
    </row>
    <row r="9" spans="1:11" ht="9.75" customHeight="1">
      <c r="A9" s="11"/>
      <c r="B9" s="156"/>
      <c r="C9" s="5"/>
      <c r="D9" s="5"/>
      <c r="E9" s="5"/>
      <c r="F9" s="5"/>
      <c r="G9" s="5"/>
      <c r="H9" s="5"/>
      <c r="I9" s="5"/>
      <c r="J9" s="10"/>
      <c r="K9" s="34"/>
    </row>
    <row r="10" spans="1:11" ht="9.75" customHeight="1">
      <c r="A10" s="11"/>
      <c r="B10" s="155"/>
      <c r="C10" s="5"/>
      <c r="D10" s="5"/>
      <c r="E10" s="5"/>
      <c r="F10" s="5"/>
      <c r="G10" s="5"/>
      <c r="H10" s="5"/>
      <c r="I10" s="5"/>
      <c r="J10" s="10"/>
      <c r="K10" s="34"/>
    </row>
    <row r="11" spans="1:11" ht="15">
      <c r="A11" s="3" t="s">
        <v>75</v>
      </c>
      <c r="B11" s="155"/>
      <c r="C11" s="5"/>
      <c r="D11" s="5"/>
      <c r="E11" s="5"/>
      <c r="F11" s="5"/>
      <c r="G11" s="5"/>
      <c r="H11" s="5"/>
      <c r="I11" s="5"/>
      <c r="J11" s="10"/>
      <c r="K11" s="34"/>
    </row>
    <row r="12" spans="1:11" s="23" customFormat="1" ht="9.75" customHeight="1">
      <c r="A12" s="3"/>
      <c r="B12" s="156"/>
      <c r="C12" s="5"/>
      <c r="D12" s="5"/>
      <c r="E12" s="5"/>
      <c r="F12" s="5"/>
      <c r="G12" s="5"/>
      <c r="H12" s="5"/>
      <c r="I12" s="5"/>
      <c r="J12" s="10"/>
      <c r="K12" s="24"/>
    </row>
    <row r="13" spans="1:11" ht="14.25">
      <c r="A13" s="11" t="s">
        <v>76</v>
      </c>
      <c r="B13" s="155">
        <v>16</v>
      </c>
      <c r="C13" s="5">
        <v>4084</v>
      </c>
      <c r="D13" s="5">
        <v>607</v>
      </c>
      <c r="E13" s="5">
        <v>2312</v>
      </c>
      <c r="F13" s="5">
        <v>5284</v>
      </c>
      <c r="G13" s="5">
        <v>2665</v>
      </c>
      <c r="H13" s="5">
        <v>3190</v>
      </c>
      <c r="I13" s="5">
        <v>1150</v>
      </c>
      <c r="J13" s="10">
        <v>3185</v>
      </c>
      <c r="K13" s="34"/>
    </row>
    <row r="14" spans="1:11" ht="14.25">
      <c r="A14" s="11" t="s">
        <v>206</v>
      </c>
      <c r="B14" s="155"/>
      <c r="C14" s="5"/>
      <c r="D14" s="5"/>
      <c r="E14" s="5"/>
      <c r="F14" s="5"/>
      <c r="G14" s="5"/>
      <c r="H14" s="5"/>
      <c r="I14" s="5"/>
      <c r="J14" s="10"/>
      <c r="K14" s="34"/>
    </row>
    <row r="15" spans="1:11" ht="14.25">
      <c r="A15" s="11" t="s">
        <v>207</v>
      </c>
      <c r="B15" s="155">
        <v>17</v>
      </c>
      <c r="C15" s="5">
        <v>10567</v>
      </c>
      <c r="D15" s="5">
        <v>867</v>
      </c>
      <c r="E15" s="5">
        <v>5473</v>
      </c>
      <c r="F15" s="5">
        <v>7232</v>
      </c>
      <c r="G15" s="5">
        <v>2785</v>
      </c>
      <c r="H15" s="5">
        <v>6257</v>
      </c>
      <c r="I15" s="5">
        <v>2797</v>
      </c>
      <c r="J15" s="10">
        <v>17195</v>
      </c>
      <c r="K15" s="34"/>
    </row>
    <row r="16" spans="1:11" ht="14.25">
      <c r="A16" s="11" t="s">
        <v>79</v>
      </c>
      <c r="B16" s="155">
        <v>18</v>
      </c>
      <c r="C16" s="5">
        <f>SUM(C13:C15)</f>
        <v>14651</v>
      </c>
      <c r="D16" s="5">
        <f>SUM(D13:D15)</f>
        <v>1474</v>
      </c>
      <c r="E16" s="5">
        <f aca="true" t="shared" si="1" ref="E16:J16">SUM(E13:E15)</f>
        <v>7785</v>
      </c>
      <c r="F16" s="5">
        <f t="shared" si="1"/>
        <v>12516</v>
      </c>
      <c r="G16" s="5">
        <f t="shared" si="1"/>
        <v>5450</v>
      </c>
      <c r="H16" s="5">
        <f t="shared" si="1"/>
        <v>9447</v>
      </c>
      <c r="I16" s="5">
        <f t="shared" si="1"/>
        <v>3947</v>
      </c>
      <c r="J16" s="10">
        <f t="shared" si="1"/>
        <v>20380</v>
      </c>
      <c r="K16" s="34"/>
    </row>
    <row r="17" spans="1:11" ht="14.25">
      <c r="A17" s="11" t="s">
        <v>78</v>
      </c>
      <c r="B17" s="155"/>
      <c r="C17" s="5"/>
      <c r="D17" s="5"/>
      <c r="E17" s="5"/>
      <c r="F17" s="5"/>
      <c r="G17" s="5"/>
      <c r="H17" s="5"/>
      <c r="I17" s="5"/>
      <c r="J17" s="10"/>
      <c r="K17" s="34"/>
    </row>
    <row r="18" spans="1:11" ht="14.25">
      <c r="A18" s="11" t="s">
        <v>80</v>
      </c>
      <c r="B18" s="155">
        <v>19</v>
      </c>
      <c r="C18" s="5">
        <v>2540</v>
      </c>
      <c r="D18" s="5">
        <v>561</v>
      </c>
      <c r="E18" s="5">
        <v>2463</v>
      </c>
      <c r="F18" s="5">
        <v>2467</v>
      </c>
      <c r="G18" s="5">
        <v>6302</v>
      </c>
      <c r="H18" s="5">
        <v>2824</v>
      </c>
      <c r="I18" s="5">
        <v>441</v>
      </c>
      <c r="J18" s="10">
        <v>3829</v>
      </c>
      <c r="K18" s="34"/>
    </row>
    <row r="19" spans="1:11" ht="14.25">
      <c r="A19" s="11" t="s">
        <v>206</v>
      </c>
      <c r="B19" s="155"/>
      <c r="C19" s="5"/>
      <c r="D19" s="5"/>
      <c r="E19" s="5"/>
      <c r="F19" s="5"/>
      <c r="G19" s="5"/>
      <c r="H19" s="5"/>
      <c r="I19" s="5"/>
      <c r="J19" s="10"/>
      <c r="K19" s="34"/>
    </row>
    <row r="20" spans="1:11" ht="14.25">
      <c r="A20" s="11" t="s">
        <v>208</v>
      </c>
      <c r="B20" s="155">
        <v>20</v>
      </c>
      <c r="C20" s="5">
        <v>15590</v>
      </c>
      <c r="D20" s="5">
        <v>3425</v>
      </c>
      <c r="E20" s="5">
        <v>7887</v>
      </c>
      <c r="F20" s="5">
        <v>7217</v>
      </c>
      <c r="G20" s="5">
        <v>9556</v>
      </c>
      <c r="H20" s="5">
        <v>6257</v>
      </c>
      <c r="I20" s="5">
        <v>1482</v>
      </c>
      <c r="J20" s="10">
        <v>15972</v>
      </c>
      <c r="K20" s="34"/>
    </row>
    <row r="21" spans="1:11" ht="14.25">
      <c r="A21" s="11" t="s">
        <v>81</v>
      </c>
      <c r="B21" s="155">
        <v>21</v>
      </c>
      <c r="C21" s="5">
        <f>SUM(C18:C20)</f>
        <v>18130</v>
      </c>
      <c r="D21" s="5">
        <f aca="true" t="shared" si="2" ref="D21:J21">SUM(D18:D20)</f>
        <v>3986</v>
      </c>
      <c r="E21" s="5">
        <f t="shared" si="2"/>
        <v>10350</v>
      </c>
      <c r="F21" s="5">
        <f t="shared" si="2"/>
        <v>9684</v>
      </c>
      <c r="G21" s="5">
        <f t="shared" si="2"/>
        <v>15858</v>
      </c>
      <c r="H21" s="5">
        <f t="shared" si="2"/>
        <v>9081</v>
      </c>
      <c r="I21" s="5">
        <f t="shared" si="2"/>
        <v>1923</v>
      </c>
      <c r="J21" s="10">
        <f t="shared" si="2"/>
        <v>19801</v>
      </c>
      <c r="K21" s="34"/>
    </row>
    <row r="22" spans="1:11" ht="14.25">
      <c r="A22" s="11"/>
      <c r="B22" s="157"/>
      <c r="C22" s="5"/>
      <c r="D22" s="5"/>
      <c r="E22" s="5"/>
      <c r="F22" s="5"/>
      <c r="G22" s="5"/>
      <c r="H22" s="5"/>
      <c r="I22" s="5"/>
      <c r="J22" s="10"/>
      <c r="K22" s="34"/>
    </row>
    <row r="23" spans="1:11" ht="30">
      <c r="A23" s="3" t="s">
        <v>82</v>
      </c>
      <c r="B23" s="155"/>
      <c r="C23" s="5"/>
      <c r="D23" s="26"/>
      <c r="E23" s="26"/>
      <c r="F23" s="26"/>
      <c r="G23" s="26"/>
      <c r="H23" s="26"/>
      <c r="I23" s="26"/>
      <c r="J23" s="47"/>
      <c r="K23" s="34"/>
    </row>
    <row r="24" spans="1:10" ht="14.25">
      <c r="A24" s="20"/>
      <c r="B24" s="155"/>
      <c r="C24" s="5"/>
      <c r="D24" s="26"/>
      <c r="E24" s="26"/>
      <c r="F24" s="26"/>
      <c r="G24" s="26"/>
      <c r="H24" s="26"/>
      <c r="I24" s="26"/>
      <c r="J24" s="47"/>
    </row>
    <row r="25" spans="1:10" ht="14.25">
      <c r="A25" s="11" t="s">
        <v>83</v>
      </c>
      <c r="B25" s="155" t="s">
        <v>85</v>
      </c>
      <c r="C25" s="5" t="s">
        <v>139</v>
      </c>
      <c r="D25" s="26">
        <v>286</v>
      </c>
      <c r="E25" s="26">
        <v>898</v>
      </c>
      <c r="F25" s="26">
        <v>738</v>
      </c>
      <c r="G25" s="26">
        <v>385</v>
      </c>
      <c r="H25" s="26">
        <v>749</v>
      </c>
      <c r="I25" s="26">
        <v>269</v>
      </c>
      <c r="J25" s="47">
        <v>993</v>
      </c>
    </row>
    <row r="26" spans="1:10" ht="28.5">
      <c r="A26" s="20" t="s">
        <v>84</v>
      </c>
      <c r="B26" s="155" t="s">
        <v>86</v>
      </c>
      <c r="C26" s="5" t="s">
        <v>139</v>
      </c>
      <c r="D26" s="26">
        <v>3229</v>
      </c>
      <c r="E26" s="26">
        <v>10786</v>
      </c>
      <c r="F26" s="26">
        <v>10080</v>
      </c>
      <c r="G26" s="26">
        <v>2757</v>
      </c>
      <c r="H26" s="26">
        <v>8401</v>
      </c>
      <c r="I26" s="26">
        <v>2886</v>
      </c>
      <c r="J26" s="47">
        <v>13100</v>
      </c>
    </row>
    <row r="27" spans="1:10" ht="14.25">
      <c r="A27" s="20"/>
      <c r="B27" s="155"/>
      <c r="C27" s="5"/>
      <c r="D27" s="26"/>
      <c r="E27" s="26"/>
      <c r="F27" s="26"/>
      <c r="G27" s="26"/>
      <c r="H27" s="26"/>
      <c r="I27" s="114"/>
      <c r="J27" s="47"/>
    </row>
    <row r="28" spans="1:10" ht="15">
      <c r="A28" s="3" t="s">
        <v>88</v>
      </c>
      <c r="B28" s="155" t="s">
        <v>87</v>
      </c>
      <c r="C28" s="5" t="s">
        <v>139</v>
      </c>
      <c r="D28" s="26">
        <v>1693</v>
      </c>
      <c r="E28" s="26">
        <v>28748</v>
      </c>
      <c r="F28" s="26">
        <v>16039</v>
      </c>
      <c r="G28" s="115">
        <v>10503</v>
      </c>
      <c r="H28" s="26">
        <v>55086</v>
      </c>
      <c r="I28" s="26">
        <v>5510</v>
      </c>
      <c r="J28" s="47">
        <v>28700</v>
      </c>
    </row>
    <row r="29" spans="1:10" ht="14.25">
      <c r="A29" s="99"/>
      <c r="B29" s="158"/>
      <c r="C29" s="207"/>
      <c r="D29" s="116"/>
      <c r="E29" s="116"/>
      <c r="F29" s="116"/>
      <c r="G29" s="116"/>
      <c r="H29" s="116"/>
      <c r="I29" s="116"/>
      <c r="J29" s="117"/>
    </row>
    <row r="30" ht="14.25"/>
    <row r="31" ht="14.25"/>
    <row r="32" spans="1:11" ht="14.25" hidden="1">
      <c r="A32" s="118" t="s">
        <v>144</v>
      </c>
      <c r="D32" s="120" t="e">
        <f>D8/'Libstat3 - Information Resour'!D26</f>
        <v>#VALUE!</v>
      </c>
      <c r="E32" s="120">
        <f>E8/'Libstat3 - Information Resour'!E26</f>
        <v>0.4963069574707008</v>
      </c>
      <c r="F32" s="120" t="e">
        <f>F8/'Libstat3 - Information Resour'!F26</f>
        <v>#VALUE!</v>
      </c>
      <c r="G32" s="120" t="e">
        <f>G8/'Libstat3 - Information Resour'!G26</f>
        <v>#VALUE!</v>
      </c>
      <c r="H32" s="120">
        <f>H8/'Libstat3 - Information Resour'!H26</f>
        <v>0.3875948955245463</v>
      </c>
      <c r="I32" s="120">
        <f>I8/'Libstat3 - Information Resour'!I26</f>
        <v>0.9598208545836369</v>
      </c>
      <c r="J32" s="120">
        <f>J8/'Libstat3 - Information Resour'!J26</f>
        <v>0.24079249142724726</v>
      </c>
      <c r="K32" s="120"/>
    </row>
  </sheetData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1"/>
  <sheetViews>
    <sheetView zoomScale="75" zoomScaleNormal="75" workbookViewId="0" topLeftCell="A1">
      <pane xSplit="2" ySplit="2" topLeftCell="C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19" sqref="C19"/>
    </sheetView>
  </sheetViews>
  <sheetFormatPr defaultColWidth="9.140625" defaultRowHeight="12.75"/>
  <cols>
    <col min="1" max="1" width="39.00390625" style="35" customWidth="1"/>
    <col min="2" max="2" width="5.57421875" style="168" customWidth="1"/>
    <col min="3" max="9" width="13.140625" style="37" customWidth="1"/>
    <col min="10" max="10" width="13.140625" style="47" customWidth="1"/>
    <col min="11" max="11" width="0" style="34" hidden="1" customWidth="1"/>
    <col min="12" max="16384" width="9.140625" style="34" customWidth="1"/>
  </cols>
  <sheetData>
    <row r="1" spans="1:10" s="32" customFormat="1" ht="21.75" customHeight="1">
      <c r="A1" s="245" t="s">
        <v>127</v>
      </c>
      <c r="B1" s="165"/>
      <c r="C1" s="26"/>
      <c r="D1" s="26"/>
      <c r="E1" s="26"/>
      <c r="F1" s="26"/>
      <c r="G1" s="26"/>
      <c r="H1" s="26"/>
      <c r="I1" s="26"/>
      <c r="J1" s="26"/>
    </row>
    <row r="2" spans="1:10" ht="15">
      <c r="A2" s="1"/>
      <c r="B2" s="194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</row>
    <row r="3" spans="1:10" s="24" customFormat="1" ht="9.75" customHeight="1">
      <c r="A3" s="3"/>
      <c r="B3" s="156"/>
      <c r="C3" s="5"/>
      <c r="D3" s="5"/>
      <c r="E3" s="5"/>
      <c r="F3" s="5"/>
      <c r="G3" s="5"/>
      <c r="H3" s="5"/>
      <c r="I3" s="5"/>
      <c r="J3" s="10"/>
    </row>
    <row r="4" spans="1:10" ht="15">
      <c r="A4" s="3" t="s">
        <v>172</v>
      </c>
      <c r="B4" s="155"/>
      <c r="C4" s="5"/>
      <c r="D4"/>
      <c r="E4" s="5"/>
      <c r="F4" s="5"/>
      <c r="G4" s="5"/>
      <c r="H4" s="5"/>
      <c r="I4" s="5"/>
      <c r="J4" s="10"/>
    </row>
    <row r="5" spans="1:10" ht="15">
      <c r="A5" s="3"/>
      <c r="B5" s="155"/>
      <c r="C5" s="5"/>
      <c r="D5" s="5"/>
      <c r="E5" s="5"/>
      <c r="F5" s="5"/>
      <c r="G5" s="5"/>
      <c r="H5" s="5"/>
      <c r="I5" s="5"/>
      <c r="J5" s="10"/>
    </row>
    <row r="6" spans="1:10" ht="12.75" customHeight="1">
      <c r="A6" s="3" t="s">
        <v>90</v>
      </c>
      <c r="B6" s="155"/>
      <c r="C6" s="5"/>
      <c r="D6" s="5"/>
      <c r="E6" s="5"/>
      <c r="F6" s="5"/>
      <c r="G6" s="5"/>
      <c r="H6" s="5"/>
      <c r="I6" s="5"/>
      <c r="J6" s="10"/>
    </row>
    <row r="7" spans="1:10" ht="14.25">
      <c r="A7" s="11" t="s">
        <v>89</v>
      </c>
      <c r="B7" s="155">
        <v>22</v>
      </c>
      <c r="C7" s="5">
        <v>44831</v>
      </c>
      <c r="D7" s="5">
        <v>11437</v>
      </c>
      <c r="E7" s="5">
        <v>20613</v>
      </c>
      <c r="F7" s="5">
        <v>34936</v>
      </c>
      <c r="G7" s="5">
        <v>12153</v>
      </c>
      <c r="H7" s="5">
        <v>32754</v>
      </c>
      <c r="I7" s="5">
        <v>4070</v>
      </c>
      <c r="J7" s="10">
        <v>51080</v>
      </c>
    </row>
    <row r="8" spans="1:10" ht="14.25">
      <c r="A8" s="11" t="s">
        <v>91</v>
      </c>
      <c r="B8" s="155">
        <v>24</v>
      </c>
      <c r="C8" s="5">
        <v>7147</v>
      </c>
      <c r="D8" s="5">
        <v>309</v>
      </c>
      <c r="E8" s="5">
        <v>2694</v>
      </c>
      <c r="F8" s="5">
        <v>7938</v>
      </c>
      <c r="G8" s="5">
        <v>1620</v>
      </c>
      <c r="H8" s="5">
        <v>11304</v>
      </c>
      <c r="I8" s="5">
        <v>415</v>
      </c>
      <c r="J8" s="10">
        <v>777</v>
      </c>
    </row>
    <row r="9" spans="1:10" ht="14.25">
      <c r="A9" s="11" t="s">
        <v>212</v>
      </c>
      <c r="B9" s="155"/>
      <c r="C9" s="5"/>
      <c r="D9" s="5"/>
      <c r="E9" s="5"/>
      <c r="F9" s="5"/>
      <c r="G9" s="5"/>
      <c r="H9" s="5"/>
      <c r="I9" s="5"/>
      <c r="J9" s="10"/>
    </row>
    <row r="10" spans="1:10" ht="14.25">
      <c r="A10" s="11" t="s">
        <v>191</v>
      </c>
      <c r="B10" s="155">
        <v>25</v>
      </c>
      <c r="C10" s="5">
        <v>1754181</v>
      </c>
      <c r="D10" s="5">
        <v>103374</v>
      </c>
      <c r="E10" s="5">
        <v>810380</v>
      </c>
      <c r="F10" s="5">
        <v>818273</v>
      </c>
      <c r="G10" s="5">
        <v>577715</v>
      </c>
      <c r="H10" s="5">
        <v>1426148</v>
      </c>
      <c r="I10" s="5">
        <v>84741</v>
      </c>
      <c r="J10" s="10">
        <v>2138735</v>
      </c>
    </row>
    <row r="11" spans="1:10" ht="12" customHeight="1">
      <c r="A11" s="11"/>
      <c r="B11" s="155"/>
      <c r="C11" s="5"/>
      <c r="D11" s="5"/>
      <c r="E11" s="5"/>
      <c r="F11" s="5"/>
      <c r="G11" s="5"/>
      <c r="H11" s="5"/>
      <c r="I11" s="5"/>
      <c r="J11" s="10"/>
    </row>
    <row r="12" spans="1:10" ht="15">
      <c r="A12" s="3" t="s">
        <v>92</v>
      </c>
      <c r="B12" s="155" t="s">
        <v>27</v>
      </c>
      <c r="C12" s="5"/>
      <c r="D12" s="5"/>
      <c r="E12" s="5"/>
      <c r="F12" s="5"/>
      <c r="G12" s="5"/>
      <c r="H12" s="5"/>
      <c r="I12" s="5"/>
      <c r="J12" s="10"/>
    </row>
    <row r="13" spans="1:10" ht="14.25">
      <c r="A13" s="11" t="s">
        <v>89</v>
      </c>
      <c r="B13" s="155">
        <v>26</v>
      </c>
      <c r="C13" s="5" t="s">
        <v>139</v>
      </c>
      <c r="D13" s="5">
        <v>6872</v>
      </c>
      <c r="E13" s="5" t="s">
        <v>139</v>
      </c>
      <c r="F13" s="5">
        <v>22047</v>
      </c>
      <c r="G13" s="5">
        <v>10687</v>
      </c>
      <c r="H13" s="26">
        <v>19795</v>
      </c>
      <c r="I13" s="5">
        <v>3805</v>
      </c>
      <c r="J13" s="10" t="s">
        <v>139</v>
      </c>
    </row>
    <row r="14" spans="1:10" ht="14.25">
      <c r="A14" s="11" t="s">
        <v>93</v>
      </c>
      <c r="B14" s="155">
        <v>28</v>
      </c>
      <c r="C14" s="5" t="s">
        <v>139</v>
      </c>
      <c r="D14" s="5">
        <v>235</v>
      </c>
      <c r="E14" s="5" t="s">
        <v>139</v>
      </c>
      <c r="F14" s="5">
        <v>3288</v>
      </c>
      <c r="G14" s="5">
        <v>405</v>
      </c>
      <c r="H14" s="26">
        <v>1145</v>
      </c>
      <c r="I14" s="5">
        <v>415</v>
      </c>
      <c r="J14" s="10" t="s">
        <v>139</v>
      </c>
    </row>
    <row r="15" spans="1:10" ht="16.5" customHeight="1">
      <c r="A15" s="11" t="s">
        <v>192</v>
      </c>
      <c r="B15" s="155"/>
      <c r="C15" s="5"/>
      <c r="D15" s="5"/>
      <c r="E15" s="5"/>
      <c r="F15" s="5"/>
      <c r="G15" s="5"/>
      <c r="H15" s="5"/>
      <c r="I15" s="5"/>
      <c r="J15" s="10"/>
    </row>
    <row r="16" spans="1:10" ht="14.25">
      <c r="A16" s="11" t="s">
        <v>193</v>
      </c>
      <c r="B16" s="155">
        <v>29</v>
      </c>
      <c r="C16" s="5" t="s">
        <v>139</v>
      </c>
      <c r="D16" s="5">
        <v>90033</v>
      </c>
      <c r="E16" s="5" t="s">
        <v>139</v>
      </c>
      <c r="F16" s="5">
        <v>540107</v>
      </c>
      <c r="G16" s="5">
        <v>428771</v>
      </c>
      <c r="H16" s="5" t="s">
        <v>139</v>
      </c>
      <c r="I16" s="5">
        <v>76373</v>
      </c>
      <c r="J16" s="10" t="s">
        <v>139</v>
      </c>
    </row>
    <row r="17" spans="1:10" ht="14.25">
      <c r="A17" s="11"/>
      <c r="B17" s="155"/>
      <c r="C17" s="5"/>
      <c r="D17" s="5"/>
      <c r="E17" s="5"/>
      <c r="F17" s="5"/>
      <c r="G17" s="5"/>
      <c r="H17" s="5"/>
      <c r="I17" s="5"/>
      <c r="J17" s="10"/>
    </row>
    <row r="18" spans="1:10" ht="9.75" customHeight="1">
      <c r="A18" s="11"/>
      <c r="B18" s="155"/>
      <c r="C18" s="5"/>
      <c r="D18" s="5"/>
      <c r="E18" s="5"/>
      <c r="F18" s="5"/>
      <c r="G18" s="5"/>
      <c r="H18" s="5"/>
      <c r="I18" s="5"/>
      <c r="J18" s="10"/>
    </row>
    <row r="19" spans="1:10" ht="30">
      <c r="A19" s="3" t="s">
        <v>129</v>
      </c>
      <c r="B19" s="155"/>
      <c r="C19" s="5"/>
      <c r="D19" s="5"/>
      <c r="E19" s="5"/>
      <c r="F19" s="5"/>
      <c r="G19" s="5"/>
      <c r="H19" s="5"/>
      <c r="I19" s="5"/>
      <c r="J19" s="10"/>
    </row>
    <row r="20" spans="1:10" ht="9.75" customHeight="1">
      <c r="A20" s="3"/>
      <c r="B20" s="155"/>
      <c r="C20" s="5"/>
      <c r="D20" s="5"/>
      <c r="E20" s="5"/>
      <c r="F20" s="5"/>
      <c r="G20" s="5"/>
      <c r="H20" s="5"/>
      <c r="I20" s="5"/>
      <c r="J20" s="10"/>
    </row>
    <row r="21" spans="1:10" ht="12.75" customHeight="1">
      <c r="A21" s="11" t="s">
        <v>94</v>
      </c>
      <c r="B21" s="155">
        <v>30</v>
      </c>
      <c r="C21" s="5">
        <v>11495</v>
      </c>
      <c r="D21" s="5" t="s">
        <v>139</v>
      </c>
      <c r="E21" s="5">
        <v>4035</v>
      </c>
      <c r="F21" s="5" t="s">
        <v>139</v>
      </c>
      <c r="G21" s="5" t="s">
        <v>139</v>
      </c>
      <c r="H21" s="5">
        <v>4607</v>
      </c>
      <c r="I21" s="5">
        <v>3701</v>
      </c>
      <c r="J21" s="10">
        <v>10019</v>
      </c>
    </row>
    <row r="22" spans="1:10" ht="12.75" customHeight="1">
      <c r="A22" s="11" t="s">
        <v>95</v>
      </c>
      <c r="B22" s="155">
        <v>31</v>
      </c>
      <c r="C22" s="5">
        <v>356</v>
      </c>
      <c r="D22" s="5" t="s">
        <v>139</v>
      </c>
      <c r="E22" s="5" t="s">
        <v>139</v>
      </c>
      <c r="F22" s="5" t="s">
        <v>139</v>
      </c>
      <c r="G22" s="5"/>
      <c r="H22" s="5">
        <v>0</v>
      </c>
      <c r="I22" s="5">
        <v>103</v>
      </c>
      <c r="J22" s="10">
        <v>569</v>
      </c>
    </row>
    <row r="23" spans="1:11" ht="14.25">
      <c r="A23" s="11" t="s">
        <v>96</v>
      </c>
      <c r="B23" s="155">
        <v>34</v>
      </c>
      <c r="C23" s="5">
        <v>560587</v>
      </c>
      <c r="D23" s="5" t="s">
        <v>139</v>
      </c>
      <c r="E23" s="5">
        <v>201252</v>
      </c>
      <c r="F23" s="5" t="s">
        <v>139</v>
      </c>
      <c r="G23" s="5" t="s">
        <v>139</v>
      </c>
      <c r="H23" s="5">
        <v>233572</v>
      </c>
      <c r="I23" s="5">
        <v>101923</v>
      </c>
      <c r="J23" s="10">
        <v>467779</v>
      </c>
      <c r="K23" s="38"/>
    </row>
    <row r="24" spans="1:11" s="24" customFormat="1" ht="14.25">
      <c r="A24" s="11"/>
      <c r="B24" s="155"/>
      <c r="C24" s="5"/>
      <c r="D24" s="5"/>
      <c r="E24" s="5"/>
      <c r="F24" s="5"/>
      <c r="G24" s="5"/>
      <c r="H24" s="5"/>
      <c r="I24" s="5"/>
      <c r="J24" s="10"/>
      <c r="K24" s="38"/>
    </row>
    <row r="25" spans="1:11" ht="9.75" customHeight="1">
      <c r="A25" s="49"/>
      <c r="B25" s="166"/>
      <c r="C25" s="5"/>
      <c r="D25" s="5"/>
      <c r="E25" s="5"/>
      <c r="F25" s="5"/>
      <c r="G25" s="5"/>
      <c r="H25" s="5"/>
      <c r="I25" s="5"/>
      <c r="J25" s="10"/>
      <c r="K25" s="38"/>
    </row>
    <row r="26" spans="1:177" ht="36.75" customHeight="1">
      <c r="A26" s="3" t="s">
        <v>97</v>
      </c>
      <c r="B26" s="155" t="s">
        <v>28</v>
      </c>
      <c r="C26" s="51">
        <f>SUM(C10+C23)</f>
        <v>2314768</v>
      </c>
      <c r="D26" s="50" t="s">
        <v>139</v>
      </c>
      <c r="E26" s="51">
        <f>SUM(E10+E23)</f>
        <v>1011632</v>
      </c>
      <c r="F26" s="5" t="s">
        <v>139</v>
      </c>
      <c r="G26" s="5" t="s">
        <v>139</v>
      </c>
      <c r="H26" s="5">
        <f>SUM(H10+H23)</f>
        <v>1659720</v>
      </c>
      <c r="I26" s="5">
        <f>SUM(I10+I23)</f>
        <v>186664</v>
      </c>
      <c r="J26" s="10">
        <f>SUM(J10+J23)</f>
        <v>2606514</v>
      </c>
      <c r="K26" s="38">
        <f>SUM(C26:J26)</f>
        <v>7779298</v>
      </c>
      <c r="FN26" s="39"/>
      <c r="FO26" s="39"/>
      <c r="FP26" s="39"/>
      <c r="FQ26" s="39"/>
      <c r="FR26" s="39"/>
      <c r="FS26" s="39"/>
      <c r="FT26" s="39"/>
      <c r="FU26" s="39"/>
    </row>
    <row r="27" spans="1:11" ht="14.25">
      <c r="A27" s="49"/>
      <c r="B27" s="166"/>
      <c r="C27" s="5"/>
      <c r="D27" s="5"/>
      <c r="E27" s="5"/>
      <c r="F27" s="5"/>
      <c r="G27" s="5"/>
      <c r="H27" s="5"/>
      <c r="I27" s="5"/>
      <c r="J27" s="10"/>
      <c r="K27" s="38"/>
    </row>
    <row r="28" spans="1:13" s="32" customFormat="1" ht="30">
      <c r="A28" s="3" t="s">
        <v>171</v>
      </c>
      <c r="B28" s="155" t="s">
        <v>131</v>
      </c>
      <c r="C28" s="5">
        <v>1677</v>
      </c>
      <c r="D28" s="5">
        <v>330</v>
      </c>
      <c r="E28" s="5">
        <v>50</v>
      </c>
      <c r="F28" s="5" t="s">
        <v>139</v>
      </c>
      <c r="G28" s="5" t="s">
        <v>139</v>
      </c>
      <c r="H28" s="5">
        <v>2351</v>
      </c>
      <c r="I28" s="5">
        <v>5</v>
      </c>
      <c r="J28" s="10">
        <v>7611</v>
      </c>
      <c r="K28" s="18"/>
      <c r="L28" s="24"/>
      <c r="M28" s="24"/>
    </row>
    <row r="29" spans="1:11" s="24" customFormat="1" ht="15">
      <c r="A29" s="40"/>
      <c r="B29" s="163"/>
      <c r="C29" s="18"/>
      <c r="D29" s="18"/>
      <c r="E29" s="18"/>
      <c r="F29" s="18"/>
      <c r="G29" s="18"/>
      <c r="H29" s="18"/>
      <c r="I29" s="18"/>
      <c r="J29" s="48"/>
      <c r="K29" s="5"/>
    </row>
    <row r="30" spans="1:10" s="24" customFormat="1" ht="16.5">
      <c r="A30" s="41"/>
      <c r="B30" s="162"/>
      <c r="C30" s="5"/>
      <c r="D30" s="5"/>
      <c r="E30" s="5"/>
      <c r="F30" s="5"/>
      <c r="G30" s="5"/>
      <c r="H30" s="5"/>
      <c r="I30" s="5"/>
      <c r="J30" s="5"/>
    </row>
    <row r="31" spans="1:248" s="24" customFormat="1" ht="14.25">
      <c r="A31" s="42" t="s">
        <v>181</v>
      </c>
      <c r="B31" s="167"/>
      <c r="C31" s="43"/>
      <c r="D31" s="43"/>
      <c r="E31" s="43"/>
      <c r="F31" s="43"/>
      <c r="G31" s="43"/>
      <c r="H31" s="43"/>
      <c r="I31" s="43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</row>
    <row r="32" spans="1:10" s="24" customFormat="1" ht="14.25" hidden="1">
      <c r="A32" s="35" t="s">
        <v>141</v>
      </c>
      <c r="B32" s="165"/>
      <c r="C32" s="26">
        <f>C7+C21</f>
        <v>56326</v>
      </c>
      <c r="D32" s="26" t="e">
        <f aca="true" t="shared" si="0" ref="D32:J32">D7+D21</f>
        <v>#VALUE!</v>
      </c>
      <c r="E32" s="26">
        <f t="shared" si="0"/>
        <v>24648</v>
      </c>
      <c r="F32" s="26" t="e">
        <f t="shared" si="0"/>
        <v>#VALUE!</v>
      </c>
      <c r="G32" s="26" t="e">
        <f t="shared" si="0"/>
        <v>#VALUE!</v>
      </c>
      <c r="H32" s="26">
        <f t="shared" si="0"/>
        <v>37361</v>
      </c>
      <c r="I32" s="26">
        <f t="shared" si="0"/>
        <v>7771</v>
      </c>
      <c r="J32" s="26">
        <f t="shared" si="0"/>
        <v>61099</v>
      </c>
    </row>
    <row r="33" spans="1:11" s="24" customFormat="1" ht="14.25" hidden="1">
      <c r="A33" s="45" t="s">
        <v>142</v>
      </c>
      <c r="B33" s="165"/>
      <c r="C33" s="46">
        <f>C26/'Libstat7 - Instit. Population'!C37</f>
        <v>85.51045437753972</v>
      </c>
      <c r="D33" s="26"/>
      <c r="E33" s="46">
        <f>E26/'Libstat7 - Instit. Population'!E37</f>
        <v>81.66225379399418</v>
      </c>
      <c r="F33" s="26"/>
      <c r="G33" s="26"/>
      <c r="H33" s="46">
        <f>H26/'Libstat7 - Instit. Population'!H37</f>
        <v>129.7974505357003</v>
      </c>
      <c r="I33" s="46">
        <f>I26/'Libstat7 - Instit. Population'!I37</f>
        <v>55.68735083532219</v>
      </c>
      <c r="J33" s="46">
        <f>J26/'Libstat7 - Instit. Population'!J37</f>
        <v>154.73517364203028</v>
      </c>
      <c r="K33" s="27">
        <f>K26/72442</f>
        <v>107.38657132602634</v>
      </c>
    </row>
    <row r="34" spans="2:10" s="24" customFormat="1" ht="14.25">
      <c r="B34" s="165"/>
      <c r="C34" s="26"/>
      <c r="D34" s="26"/>
      <c r="E34" s="26"/>
      <c r="F34" s="26"/>
      <c r="G34" s="26"/>
      <c r="H34" s="26"/>
      <c r="I34" s="26"/>
      <c r="J34" s="26"/>
    </row>
    <row r="35" spans="10:13" ht="14.25">
      <c r="J35" s="26"/>
      <c r="L35" s="24"/>
      <c r="M35" s="24"/>
    </row>
    <row r="36" spans="10:13" ht="14.25">
      <c r="J36" s="26"/>
      <c r="L36" s="24"/>
      <c r="M36" s="24"/>
    </row>
    <row r="37" spans="10:13" ht="14.25">
      <c r="J37" s="26"/>
      <c r="L37" s="24"/>
      <c r="M37" s="24"/>
    </row>
    <row r="38" spans="12:13" ht="14.25">
      <c r="L38" s="24"/>
      <c r="M38" s="24"/>
    </row>
    <row r="39" spans="12:13" ht="14.25">
      <c r="L39" s="24"/>
      <c r="M39" s="24"/>
    </row>
    <row r="40" spans="12:13" ht="14.25">
      <c r="L40" s="24"/>
      <c r="M40" s="24"/>
    </row>
    <row r="41" spans="12:13" ht="14.25">
      <c r="L41" s="24"/>
      <c r="M41" s="24"/>
    </row>
  </sheetData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91" r:id="rId1"/>
  <rowBreaks count="1" manualBreakCount="1">
    <brk id="40" max="6553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5" zoomScaleNormal="75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39.28125" style="55" customWidth="1"/>
    <col min="2" max="2" width="5.421875" style="164" customWidth="1"/>
    <col min="3" max="10" width="13.140625" style="56" customWidth="1"/>
    <col min="11" max="16384" width="9.140625" style="54" customWidth="1"/>
  </cols>
  <sheetData>
    <row r="1" spans="1:11" s="53" customFormat="1" ht="15.75">
      <c r="A1" s="196" t="s">
        <v>128</v>
      </c>
      <c r="B1" s="162"/>
      <c r="C1" s="26"/>
      <c r="D1" s="26"/>
      <c r="E1" s="26"/>
      <c r="F1" s="26"/>
      <c r="G1" s="26"/>
      <c r="H1" s="26"/>
      <c r="I1" s="26"/>
      <c r="J1" s="26"/>
      <c r="K1" s="32"/>
    </row>
    <row r="2" spans="1:11" ht="15">
      <c r="A2" s="1"/>
      <c r="B2" s="197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  <c r="K2" s="24"/>
    </row>
    <row r="3" spans="1:11" s="23" customFormat="1" ht="9.75" customHeight="1">
      <c r="A3" s="3"/>
      <c r="B3" s="156"/>
      <c r="C3" s="57"/>
      <c r="D3" s="57"/>
      <c r="E3" s="57"/>
      <c r="F3" s="57"/>
      <c r="G3" s="57"/>
      <c r="H3" s="57"/>
      <c r="I3" s="57"/>
      <c r="J3" s="58"/>
      <c r="K3" s="24"/>
    </row>
    <row r="4" spans="1:11" ht="15">
      <c r="A4" s="3" t="s">
        <v>29</v>
      </c>
      <c r="B4" s="155"/>
      <c r="C4" s="5"/>
      <c r="D4" s="5"/>
      <c r="E4" s="5"/>
      <c r="F4" s="5"/>
      <c r="G4" s="5"/>
      <c r="H4" s="5"/>
      <c r="I4" s="5"/>
      <c r="J4" s="10"/>
      <c r="K4" s="24"/>
    </row>
    <row r="5" spans="1:11" ht="15">
      <c r="A5" s="3"/>
      <c r="B5" s="155"/>
      <c r="C5" s="5"/>
      <c r="D5" s="5"/>
      <c r="E5" s="5"/>
      <c r="F5" s="5"/>
      <c r="G5" s="5"/>
      <c r="H5" s="5"/>
      <c r="I5" s="5"/>
      <c r="J5" s="10"/>
      <c r="K5" s="24"/>
    </row>
    <row r="6" spans="1:11" s="23" customFormat="1" ht="14.25" customHeight="1">
      <c r="A6" s="3" t="s">
        <v>98</v>
      </c>
      <c r="B6" s="156"/>
      <c r="C6" s="5"/>
      <c r="D6" s="5"/>
      <c r="E6" s="5"/>
      <c r="F6" s="5"/>
      <c r="G6" s="5"/>
      <c r="H6" s="5"/>
      <c r="I6" s="5"/>
      <c r="J6" s="10"/>
      <c r="K6" s="24"/>
    </row>
    <row r="7" spans="1:11" ht="14.25">
      <c r="A7" s="11" t="s">
        <v>110</v>
      </c>
      <c r="B7" s="155" t="s">
        <v>30</v>
      </c>
      <c r="C7" s="5">
        <v>606</v>
      </c>
      <c r="D7" s="5">
        <v>552</v>
      </c>
      <c r="E7" s="5">
        <v>78</v>
      </c>
      <c r="F7" s="5">
        <v>54</v>
      </c>
      <c r="G7" s="5">
        <v>22</v>
      </c>
      <c r="H7" s="5">
        <v>463</v>
      </c>
      <c r="I7" s="5">
        <v>181</v>
      </c>
      <c r="J7" s="10">
        <v>221</v>
      </c>
      <c r="K7" s="24"/>
    </row>
    <row r="8" spans="1:11" ht="14.25">
      <c r="A8" s="11" t="s">
        <v>100</v>
      </c>
      <c r="B8" s="155" t="s">
        <v>31</v>
      </c>
      <c r="C8" s="5">
        <v>829</v>
      </c>
      <c r="D8" s="5">
        <v>95</v>
      </c>
      <c r="E8" s="5">
        <v>62</v>
      </c>
      <c r="F8" s="5">
        <v>27</v>
      </c>
      <c r="G8" s="5"/>
      <c r="H8" s="5">
        <v>0</v>
      </c>
      <c r="I8" s="5">
        <v>111</v>
      </c>
      <c r="J8" s="10">
        <v>507</v>
      </c>
      <c r="K8" s="24"/>
    </row>
    <row r="9" spans="1:11" ht="14.25">
      <c r="A9" s="11" t="s">
        <v>194</v>
      </c>
      <c r="B9" s="155"/>
      <c r="C9" s="5"/>
      <c r="D9" s="5"/>
      <c r="E9" s="5"/>
      <c r="F9" s="5"/>
      <c r="G9" s="5"/>
      <c r="H9" s="5"/>
      <c r="I9" s="5"/>
      <c r="J9" s="10"/>
      <c r="K9" s="24"/>
    </row>
    <row r="10" spans="1:11" ht="14.25">
      <c r="A10" s="11" t="s">
        <v>195</v>
      </c>
      <c r="B10" s="155" t="s">
        <v>68</v>
      </c>
      <c r="C10" s="5">
        <v>408</v>
      </c>
      <c r="D10" s="5">
        <v>244</v>
      </c>
      <c r="E10" s="5">
        <v>245</v>
      </c>
      <c r="F10" s="5">
        <v>0</v>
      </c>
      <c r="G10" s="5"/>
      <c r="H10" s="5">
        <v>0</v>
      </c>
      <c r="I10" s="5">
        <v>974</v>
      </c>
      <c r="J10" s="10">
        <v>393</v>
      </c>
      <c r="K10" s="24"/>
    </row>
    <row r="11" spans="1:11" ht="14.25">
      <c r="A11" s="11" t="s">
        <v>196</v>
      </c>
      <c r="B11" s="155"/>
      <c r="C11" s="5"/>
      <c r="D11" s="5"/>
      <c r="E11" s="5"/>
      <c r="F11" s="5"/>
      <c r="G11" s="5"/>
      <c r="H11" s="5"/>
      <c r="I11" s="5"/>
      <c r="J11" s="10"/>
      <c r="K11" s="24"/>
    </row>
    <row r="12" spans="1:11" ht="14.25">
      <c r="A12" s="11" t="s">
        <v>197</v>
      </c>
      <c r="B12" s="155" t="s">
        <v>101</v>
      </c>
      <c r="C12" s="5">
        <v>6554</v>
      </c>
      <c r="D12" s="5">
        <v>1542</v>
      </c>
      <c r="E12" s="5">
        <v>3119</v>
      </c>
      <c r="F12" s="5">
        <v>3870</v>
      </c>
      <c r="G12" s="5"/>
      <c r="H12" s="5">
        <v>0</v>
      </c>
      <c r="I12" s="5">
        <v>0</v>
      </c>
      <c r="J12" s="10">
        <v>0</v>
      </c>
      <c r="K12" s="24"/>
    </row>
    <row r="13" spans="1:11" ht="14.25">
      <c r="A13" s="11" t="s">
        <v>102</v>
      </c>
      <c r="B13" s="155">
        <v>35</v>
      </c>
      <c r="C13" s="5">
        <f>SUM(C7:C12)</f>
        <v>8397</v>
      </c>
      <c r="D13" s="5">
        <f>SUM(D7:D12)</f>
        <v>2433</v>
      </c>
      <c r="E13" s="5">
        <f aca="true" t="shared" si="0" ref="E13:J13">SUM(E7:E12)</f>
        <v>3504</v>
      </c>
      <c r="F13" s="5">
        <f t="shared" si="0"/>
        <v>3951</v>
      </c>
      <c r="G13" s="5">
        <f t="shared" si="0"/>
        <v>22</v>
      </c>
      <c r="H13" s="5">
        <f t="shared" si="0"/>
        <v>463</v>
      </c>
      <c r="I13" s="5">
        <f t="shared" si="0"/>
        <v>1266</v>
      </c>
      <c r="J13" s="10">
        <f t="shared" si="0"/>
        <v>1121</v>
      </c>
      <c r="K13" s="24"/>
    </row>
    <row r="14" spans="1:11" ht="14.25">
      <c r="A14" s="11"/>
      <c r="B14" s="155"/>
      <c r="C14" s="50"/>
      <c r="D14" s="50"/>
      <c r="E14" s="50"/>
      <c r="F14" s="50"/>
      <c r="G14" s="50"/>
      <c r="H14" s="50"/>
      <c r="I14" s="50"/>
      <c r="J14" s="59"/>
      <c r="K14" s="24"/>
    </row>
    <row r="15" spans="1:11" s="23" customFormat="1" ht="14.25" customHeight="1">
      <c r="A15" s="3" t="s">
        <v>103</v>
      </c>
      <c r="B15" s="156"/>
      <c r="C15" s="5"/>
      <c r="D15" s="5"/>
      <c r="E15" s="5"/>
      <c r="F15" s="5"/>
      <c r="G15" s="5"/>
      <c r="H15" s="5"/>
      <c r="I15" s="5"/>
      <c r="J15" s="10"/>
      <c r="K15" s="24"/>
    </row>
    <row r="16" spans="1:11" ht="14.25">
      <c r="A16" s="11" t="s">
        <v>99</v>
      </c>
      <c r="B16" s="155" t="s">
        <v>104</v>
      </c>
      <c r="C16" s="5">
        <v>242</v>
      </c>
      <c r="D16" s="5">
        <v>0</v>
      </c>
      <c r="E16" s="5">
        <v>215</v>
      </c>
      <c r="F16" s="5">
        <v>7</v>
      </c>
      <c r="G16" s="5">
        <v>0</v>
      </c>
      <c r="H16" s="5">
        <v>1355</v>
      </c>
      <c r="I16" s="5">
        <v>91</v>
      </c>
      <c r="J16" s="10">
        <v>337</v>
      </c>
      <c r="K16" s="24"/>
    </row>
    <row r="17" spans="1:11" ht="14.25">
      <c r="A17" s="11" t="s">
        <v>100</v>
      </c>
      <c r="B17" s="155" t="s">
        <v>105</v>
      </c>
      <c r="C17" s="5">
        <v>0</v>
      </c>
      <c r="D17" s="5">
        <v>0</v>
      </c>
      <c r="E17" s="5">
        <v>4</v>
      </c>
      <c r="F17" s="5">
        <v>0</v>
      </c>
      <c r="G17" s="5">
        <v>0</v>
      </c>
      <c r="H17" s="5">
        <v>0</v>
      </c>
      <c r="I17" s="5">
        <v>0</v>
      </c>
      <c r="J17" s="10">
        <v>0</v>
      </c>
      <c r="K17" s="24"/>
    </row>
    <row r="18" spans="1:11" ht="14.25">
      <c r="A18" s="11" t="s">
        <v>194</v>
      </c>
      <c r="B18" s="155"/>
      <c r="C18" s="5"/>
      <c r="D18" s="5"/>
      <c r="E18" s="5"/>
      <c r="F18" s="5"/>
      <c r="G18" s="5"/>
      <c r="H18" s="5"/>
      <c r="I18" s="5"/>
      <c r="J18" s="10"/>
      <c r="K18" s="24"/>
    </row>
    <row r="19" spans="1:11" ht="14.25">
      <c r="A19" s="11" t="s">
        <v>195</v>
      </c>
      <c r="B19" s="155" t="s">
        <v>106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10">
        <v>0</v>
      </c>
      <c r="K19" s="24"/>
    </row>
    <row r="20" spans="1:11" ht="14.25">
      <c r="A20" s="11" t="s">
        <v>196</v>
      </c>
      <c r="B20" s="155"/>
      <c r="C20" s="5"/>
      <c r="D20" s="5"/>
      <c r="E20" s="5"/>
      <c r="F20" s="5"/>
      <c r="G20" s="5"/>
      <c r="H20" s="5"/>
      <c r="I20" s="5"/>
      <c r="J20" s="10"/>
      <c r="K20" s="24"/>
    </row>
    <row r="21" spans="1:11" ht="14.25">
      <c r="A21" s="11" t="s">
        <v>197</v>
      </c>
      <c r="B21" s="155" t="s">
        <v>107</v>
      </c>
      <c r="C21" s="5">
        <v>878</v>
      </c>
      <c r="D21" s="5">
        <v>0</v>
      </c>
      <c r="E21" s="5">
        <v>10363</v>
      </c>
      <c r="F21" s="5">
        <v>3119</v>
      </c>
      <c r="G21" s="5">
        <v>0</v>
      </c>
      <c r="H21" s="5">
        <v>0</v>
      </c>
      <c r="I21" s="5">
        <v>0</v>
      </c>
      <c r="J21" s="10">
        <v>476</v>
      </c>
      <c r="K21" s="24"/>
    </row>
    <row r="22" spans="1:11" ht="28.5">
      <c r="A22" s="11" t="s">
        <v>108</v>
      </c>
      <c r="B22" s="155">
        <v>40</v>
      </c>
      <c r="C22" s="5">
        <f>SUM(C16:C21)</f>
        <v>1120</v>
      </c>
      <c r="D22" s="5">
        <f>SUM(D16:D21)</f>
        <v>0</v>
      </c>
      <c r="E22" s="5">
        <f aca="true" t="shared" si="1" ref="E22:J22">SUM(E16:E21)</f>
        <v>10582</v>
      </c>
      <c r="F22" s="5">
        <f t="shared" si="1"/>
        <v>3126</v>
      </c>
      <c r="G22" s="5">
        <f t="shared" si="1"/>
        <v>0</v>
      </c>
      <c r="H22" s="5">
        <f t="shared" si="1"/>
        <v>1355</v>
      </c>
      <c r="I22" s="5">
        <f t="shared" si="1"/>
        <v>91</v>
      </c>
      <c r="J22" s="10">
        <f t="shared" si="1"/>
        <v>813</v>
      </c>
      <c r="K22" s="24"/>
    </row>
    <row r="23" spans="1:11" ht="14.25">
      <c r="A23" s="11"/>
      <c r="B23" s="155"/>
      <c r="C23" s="50"/>
      <c r="D23" s="50"/>
      <c r="E23" s="50"/>
      <c r="F23" s="50"/>
      <c r="G23" s="50"/>
      <c r="H23" s="50"/>
      <c r="I23" s="50"/>
      <c r="J23" s="59"/>
      <c r="K23" s="24"/>
    </row>
    <row r="24" spans="1:11" s="23" customFormat="1" ht="15" customHeight="1">
      <c r="A24" s="3" t="s">
        <v>109</v>
      </c>
      <c r="B24" s="156"/>
      <c r="C24" s="5"/>
      <c r="D24" s="5"/>
      <c r="E24" s="5"/>
      <c r="F24" s="5"/>
      <c r="G24" s="5"/>
      <c r="H24" s="5"/>
      <c r="I24" s="5"/>
      <c r="J24" s="10"/>
      <c r="K24" s="24"/>
    </row>
    <row r="25" spans="1:11" ht="14.25">
      <c r="A25" s="11" t="s">
        <v>110</v>
      </c>
      <c r="B25" s="155" t="s">
        <v>111</v>
      </c>
      <c r="C25" s="5">
        <v>17371</v>
      </c>
      <c r="D25" s="5">
        <v>2547</v>
      </c>
      <c r="E25" s="5">
        <v>4035</v>
      </c>
      <c r="F25" s="5">
        <v>6127</v>
      </c>
      <c r="G25" s="5">
        <v>3040</v>
      </c>
      <c r="H25" s="5">
        <v>7993</v>
      </c>
      <c r="I25" s="5">
        <v>2468</v>
      </c>
      <c r="J25" s="10">
        <v>10046</v>
      </c>
      <c r="K25" s="24"/>
    </row>
    <row r="26" spans="1:11" ht="14.25">
      <c r="A26" s="11" t="s">
        <v>100</v>
      </c>
      <c r="B26" s="155" t="s">
        <v>112</v>
      </c>
      <c r="C26" s="5">
        <v>1918</v>
      </c>
      <c r="D26" s="5">
        <v>182</v>
      </c>
      <c r="E26" s="5">
        <v>1379</v>
      </c>
      <c r="F26" s="5">
        <v>228</v>
      </c>
      <c r="G26" s="5"/>
      <c r="H26" s="5">
        <v>64</v>
      </c>
      <c r="I26" s="5">
        <v>688</v>
      </c>
      <c r="J26" s="10">
        <v>1398</v>
      </c>
      <c r="K26" s="24"/>
    </row>
    <row r="27" spans="1:11" ht="14.25">
      <c r="A27" s="11" t="s">
        <v>198</v>
      </c>
      <c r="B27" s="155"/>
      <c r="C27" s="5"/>
      <c r="D27" s="5"/>
      <c r="E27" s="5"/>
      <c r="F27" s="5"/>
      <c r="G27" s="5"/>
      <c r="H27" s="5"/>
      <c r="I27" s="5"/>
      <c r="J27" s="10"/>
      <c r="K27" s="24"/>
    </row>
    <row r="28" spans="1:11" ht="14.25">
      <c r="A28" s="11" t="s">
        <v>195</v>
      </c>
      <c r="B28" s="155" t="s">
        <v>113</v>
      </c>
      <c r="C28" s="5">
        <v>14149</v>
      </c>
      <c r="D28" s="5">
        <v>715</v>
      </c>
      <c r="E28" s="5">
        <v>1198</v>
      </c>
      <c r="F28" s="5">
        <v>2567</v>
      </c>
      <c r="G28" s="5"/>
      <c r="H28" s="5">
        <v>149</v>
      </c>
      <c r="I28" s="5">
        <v>1002</v>
      </c>
      <c r="J28" s="10">
        <v>540</v>
      </c>
      <c r="K28" s="24"/>
    </row>
    <row r="29" spans="1:11" ht="14.25">
      <c r="A29" s="11" t="s">
        <v>199</v>
      </c>
      <c r="B29" s="155"/>
      <c r="C29" s="5"/>
      <c r="D29" s="5"/>
      <c r="E29" s="5"/>
      <c r="F29" s="5"/>
      <c r="G29" s="5"/>
      <c r="H29" s="5"/>
      <c r="I29" s="5"/>
      <c r="J29" s="10"/>
      <c r="K29" s="24"/>
    </row>
    <row r="30" spans="1:11" ht="14.25">
      <c r="A30" s="11" t="s">
        <v>197</v>
      </c>
      <c r="B30" s="155" t="s">
        <v>114</v>
      </c>
      <c r="C30" s="5">
        <v>39097</v>
      </c>
      <c r="D30" s="5">
        <v>6437</v>
      </c>
      <c r="E30" s="5">
        <v>23628</v>
      </c>
      <c r="F30" s="5">
        <v>5503</v>
      </c>
      <c r="G30" s="5">
        <v>30005</v>
      </c>
      <c r="H30" s="5">
        <v>27776</v>
      </c>
      <c r="I30" s="5">
        <v>4578</v>
      </c>
      <c r="J30" s="10">
        <v>22264</v>
      </c>
      <c r="K30" s="24"/>
    </row>
    <row r="31" spans="1:11" ht="14.25">
      <c r="A31" s="11" t="s">
        <v>132</v>
      </c>
      <c r="B31" s="155">
        <v>41</v>
      </c>
      <c r="C31" s="5">
        <f>SUM(C25:C30)</f>
        <v>72535</v>
      </c>
      <c r="D31" s="5">
        <f aca="true" t="shared" si="2" ref="D31:J31">SUM(D25:D30)</f>
        <v>9881</v>
      </c>
      <c r="E31" s="5">
        <f t="shared" si="2"/>
        <v>30240</v>
      </c>
      <c r="F31" s="5">
        <f t="shared" si="2"/>
        <v>14425</v>
      </c>
      <c r="G31" s="5">
        <f t="shared" si="2"/>
        <v>33045</v>
      </c>
      <c r="H31" s="5">
        <f t="shared" si="2"/>
        <v>35982</v>
      </c>
      <c r="I31" s="5">
        <f t="shared" si="2"/>
        <v>8736</v>
      </c>
      <c r="J31" s="10">
        <f t="shared" si="2"/>
        <v>34248</v>
      </c>
      <c r="K31" s="24"/>
    </row>
    <row r="32" spans="1:11" s="53" customFormat="1" ht="14.25">
      <c r="A32" s="15"/>
      <c r="B32" s="163"/>
      <c r="C32" s="18"/>
      <c r="D32" s="18"/>
      <c r="E32" s="18"/>
      <c r="F32" s="18"/>
      <c r="G32" s="18"/>
      <c r="H32" s="18"/>
      <c r="I32" s="18"/>
      <c r="J32" s="48"/>
      <c r="K32" s="32"/>
    </row>
    <row r="33" spans="1:10" ht="14.25">
      <c r="A33" s="62"/>
      <c r="B33" s="162"/>
      <c r="C33" s="63"/>
      <c r="D33" s="63"/>
      <c r="E33" s="63"/>
      <c r="F33" s="63"/>
      <c r="G33" s="63"/>
      <c r="H33" s="63"/>
      <c r="I33" s="63"/>
      <c r="J33" s="63"/>
    </row>
    <row r="34" spans="1:10" ht="14.25">
      <c r="A34" s="64" t="s">
        <v>133</v>
      </c>
      <c r="B34" s="162"/>
      <c r="C34" s="63"/>
      <c r="D34" s="63"/>
      <c r="E34" s="63"/>
      <c r="F34" s="63"/>
      <c r="G34" s="63"/>
      <c r="H34" s="63"/>
      <c r="I34" s="63"/>
      <c r="J34" s="63"/>
    </row>
    <row r="35" spans="1:10" ht="14.25">
      <c r="A35" s="62"/>
      <c r="B35" s="162"/>
      <c r="C35" s="63"/>
      <c r="D35" s="63"/>
      <c r="E35" s="63"/>
      <c r="F35" s="63"/>
      <c r="G35" s="63"/>
      <c r="H35" s="63"/>
      <c r="I35" s="63"/>
      <c r="J35" s="63"/>
    </row>
    <row r="36" spans="1:10" ht="14.25">
      <c r="A36" s="62"/>
      <c r="B36" s="162"/>
      <c r="C36" s="63"/>
      <c r="D36" s="63"/>
      <c r="E36" s="63"/>
      <c r="F36" s="63"/>
      <c r="G36" s="63"/>
      <c r="H36" s="63"/>
      <c r="I36" s="63"/>
      <c r="J36" s="63"/>
    </row>
    <row r="37" spans="1:10" ht="14.25">
      <c r="A37" s="62"/>
      <c r="B37" s="162"/>
      <c r="C37" s="63"/>
      <c r="D37" s="63"/>
      <c r="E37" s="63"/>
      <c r="F37" s="63"/>
      <c r="G37" s="63"/>
      <c r="H37" s="63"/>
      <c r="I37" s="63"/>
      <c r="J37" s="63"/>
    </row>
    <row r="38" spans="1:10" ht="14.25">
      <c r="A38" s="62"/>
      <c r="B38" s="162"/>
      <c r="C38" s="63"/>
      <c r="D38" s="63"/>
      <c r="E38" s="63"/>
      <c r="F38" s="63"/>
      <c r="G38" s="63"/>
      <c r="H38" s="63"/>
      <c r="I38" s="63"/>
      <c r="J38" s="63"/>
    </row>
    <row r="39" spans="1:10" ht="14.25">
      <c r="A39" s="62"/>
      <c r="B39" s="162"/>
      <c r="C39" s="63"/>
      <c r="D39" s="63"/>
      <c r="E39" s="63"/>
      <c r="F39" s="63"/>
      <c r="G39" s="63"/>
      <c r="H39" s="63"/>
      <c r="I39" s="63"/>
      <c r="J39" s="63"/>
    </row>
    <row r="40" spans="1:10" ht="14.25">
      <c r="A40" s="62"/>
      <c r="B40" s="162"/>
      <c r="C40" s="63"/>
      <c r="D40" s="63"/>
      <c r="E40" s="63"/>
      <c r="F40" s="63"/>
      <c r="G40" s="63"/>
      <c r="H40" s="63"/>
      <c r="I40" s="63"/>
      <c r="J40" s="63"/>
    </row>
    <row r="41" spans="1:10" ht="14.25">
      <c r="A41" s="62"/>
      <c r="B41" s="162"/>
      <c r="C41" s="63"/>
      <c r="D41" s="63"/>
      <c r="E41" s="63"/>
      <c r="F41" s="63"/>
      <c r="G41" s="63"/>
      <c r="H41" s="63"/>
      <c r="I41" s="63"/>
      <c r="J41" s="63"/>
    </row>
    <row r="42" spans="1:10" ht="14.25">
      <c r="A42" s="62"/>
      <c r="B42" s="162"/>
      <c r="C42" s="63"/>
      <c r="D42" s="63"/>
      <c r="E42" s="63"/>
      <c r="F42" s="63"/>
      <c r="G42" s="63"/>
      <c r="H42" s="63"/>
      <c r="I42" s="63"/>
      <c r="J42" s="63"/>
    </row>
    <row r="43" spans="1:10" ht="14.25">
      <c r="A43" s="62"/>
      <c r="B43" s="162"/>
      <c r="C43" s="63"/>
      <c r="D43" s="63"/>
      <c r="E43" s="63"/>
      <c r="F43" s="63"/>
      <c r="G43" s="63"/>
      <c r="H43" s="63"/>
      <c r="I43" s="63"/>
      <c r="J43" s="63"/>
    </row>
    <row r="44" spans="1:10" ht="14.25">
      <c r="A44" s="62"/>
      <c r="B44" s="162"/>
      <c r="C44" s="63"/>
      <c r="D44" s="63"/>
      <c r="E44" s="63"/>
      <c r="F44" s="63"/>
      <c r="G44" s="63"/>
      <c r="H44" s="63"/>
      <c r="I44" s="63"/>
      <c r="J44" s="63"/>
    </row>
    <row r="45" spans="1:10" ht="14.25">
      <c r="A45" s="62"/>
      <c r="B45" s="162"/>
      <c r="C45" s="63"/>
      <c r="D45" s="63"/>
      <c r="E45" s="63"/>
      <c r="F45" s="63"/>
      <c r="G45" s="63"/>
      <c r="H45" s="63"/>
      <c r="I45" s="63"/>
      <c r="J45" s="63"/>
    </row>
    <row r="46" spans="1:10" ht="14.25">
      <c r="A46" s="62"/>
      <c r="B46" s="162"/>
      <c r="C46" s="63"/>
      <c r="D46" s="63"/>
      <c r="E46" s="63"/>
      <c r="F46" s="63"/>
      <c r="G46" s="63"/>
      <c r="H46" s="63"/>
      <c r="I46" s="63"/>
      <c r="J46" s="63"/>
    </row>
    <row r="47" spans="1:10" ht="14.25">
      <c r="A47" s="62"/>
      <c r="B47" s="162"/>
      <c r="C47" s="63"/>
      <c r="D47" s="63"/>
      <c r="E47" s="63"/>
      <c r="F47" s="63"/>
      <c r="G47" s="63"/>
      <c r="H47" s="63"/>
      <c r="I47" s="63"/>
      <c r="J47" s="63"/>
    </row>
    <row r="48" spans="1:10" ht="14.25">
      <c r="A48" s="62"/>
      <c r="B48" s="162"/>
      <c r="C48" s="63"/>
      <c r="D48" s="63"/>
      <c r="E48" s="63"/>
      <c r="F48" s="63"/>
      <c r="G48" s="63"/>
      <c r="H48" s="63"/>
      <c r="I48" s="63"/>
      <c r="J48" s="63"/>
    </row>
    <row r="49" spans="1:10" ht="14.25">
      <c r="A49" s="62"/>
      <c r="B49" s="162"/>
      <c r="C49" s="63"/>
      <c r="D49" s="63"/>
      <c r="E49" s="63"/>
      <c r="F49" s="63"/>
      <c r="G49" s="63"/>
      <c r="H49" s="63"/>
      <c r="I49" s="63"/>
      <c r="J49" s="63"/>
    </row>
  </sheetData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91" r:id="rId1"/>
  <rowBreaks count="1" manualBreakCount="1">
    <brk id="46" max="6553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5" zoomScaleNormal="75" zoomScaleSheetLayoutView="75"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" sqref="C25"/>
    </sheetView>
  </sheetViews>
  <sheetFormatPr defaultColWidth="9.140625" defaultRowHeight="12.75"/>
  <cols>
    <col min="1" max="1" width="32.00390625" style="69" customWidth="1"/>
    <col min="2" max="2" width="5.57421875" style="165" customWidth="1"/>
    <col min="3" max="10" width="14.421875" style="63" customWidth="1"/>
    <col min="11" max="16384" width="14.421875" style="29" customWidth="1"/>
  </cols>
  <sheetData>
    <row r="1" spans="1:10" ht="18">
      <c r="A1" s="249" t="s">
        <v>32</v>
      </c>
      <c r="C1" s="26"/>
      <c r="D1" s="26"/>
      <c r="E1" s="26"/>
      <c r="F1" s="26"/>
      <c r="G1" s="26"/>
      <c r="H1" s="26"/>
      <c r="I1" s="26"/>
      <c r="J1" s="26"/>
    </row>
    <row r="2" spans="1:10" ht="15">
      <c r="A2" s="1"/>
      <c r="B2" s="197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</row>
    <row r="3" spans="1:10" s="23" customFormat="1" ht="15">
      <c r="A3" s="3"/>
      <c r="B3" s="156"/>
      <c r="C3" s="70" t="s">
        <v>115</v>
      </c>
      <c r="D3" s="70" t="s">
        <v>115</v>
      </c>
      <c r="E3" s="70" t="s">
        <v>115</v>
      </c>
      <c r="F3" s="70" t="s">
        <v>115</v>
      </c>
      <c r="G3" s="70" t="s">
        <v>115</v>
      </c>
      <c r="H3" s="70" t="s">
        <v>115</v>
      </c>
      <c r="I3" s="70" t="s">
        <v>115</v>
      </c>
      <c r="J3" s="80" t="s">
        <v>115</v>
      </c>
    </row>
    <row r="4" spans="1:10" ht="15">
      <c r="A4" s="75" t="s">
        <v>33</v>
      </c>
      <c r="B4" s="155"/>
      <c r="C4" s="5"/>
      <c r="D4" s="5"/>
      <c r="E4" s="5"/>
      <c r="F4" s="5"/>
      <c r="G4" s="5"/>
      <c r="H4" s="5"/>
      <c r="I4" s="5"/>
      <c r="J4" s="10"/>
    </row>
    <row r="5" spans="1:10" ht="15">
      <c r="A5" s="75"/>
      <c r="B5" s="155"/>
      <c r="C5" s="5"/>
      <c r="D5" s="5"/>
      <c r="E5" s="5"/>
      <c r="F5" s="5"/>
      <c r="G5" s="5"/>
      <c r="H5" s="5"/>
      <c r="I5" s="5"/>
      <c r="J5" s="10"/>
    </row>
    <row r="6" spans="1:10" ht="14.25">
      <c r="A6" s="11" t="s">
        <v>200</v>
      </c>
      <c r="B6" s="155">
        <v>44</v>
      </c>
      <c r="C6" s="5">
        <v>4984814</v>
      </c>
      <c r="D6" s="5">
        <v>1418000</v>
      </c>
      <c r="E6" s="5">
        <v>881720</v>
      </c>
      <c r="F6" s="5">
        <v>2093440</v>
      </c>
      <c r="G6" s="5">
        <v>1088776</v>
      </c>
      <c r="H6" s="5">
        <v>1659239</v>
      </c>
      <c r="I6" s="5">
        <v>239551</v>
      </c>
      <c r="J6" s="10">
        <v>2074029</v>
      </c>
    </row>
    <row r="7" spans="1:10" ht="14.25">
      <c r="A7" s="11" t="s">
        <v>201</v>
      </c>
      <c r="B7" s="155"/>
      <c r="C7" s="5"/>
      <c r="D7" s="5"/>
      <c r="E7" s="5"/>
      <c r="F7" s="5"/>
      <c r="G7" s="5"/>
      <c r="H7" s="5"/>
      <c r="I7" s="5"/>
      <c r="J7" s="10"/>
    </row>
    <row r="8" spans="1:10" ht="14.25">
      <c r="A8" s="76" t="s">
        <v>34</v>
      </c>
      <c r="B8" s="155">
        <v>45</v>
      </c>
      <c r="C8" s="5">
        <v>8269222</v>
      </c>
      <c r="D8" s="5">
        <v>1634619.27</v>
      </c>
      <c r="E8" s="5">
        <v>2690220</v>
      </c>
      <c r="F8" s="5">
        <v>4416249</v>
      </c>
      <c r="G8" s="5">
        <v>2226710</v>
      </c>
      <c r="H8" s="5">
        <v>4565935</v>
      </c>
      <c r="I8" s="5">
        <v>826582</v>
      </c>
      <c r="J8" s="10">
        <v>5804138</v>
      </c>
    </row>
    <row r="9" spans="1:11" ht="14.25">
      <c r="A9" s="77" t="s">
        <v>77</v>
      </c>
      <c r="B9" s="155">
        <v>47</v>
      </c>
      <c r="C9" s="5">
        <f aca="true" t="shared" si="0" ref="C9:J9">SUM(C6:C8)</f>
        <v>13254036</v>
      </c>
      <c r="D9" s="5">
        <f t="shared" si="0"/>
        <v>3052619.27</v>
      </c>
      <c r="E9" s="5">
        <f t="shared" si="0"/>
        <v>3571940</v>
      </c>
      <c r="F9" s="5">
        <f t="shared" si="0"/>
        <v>6509689</v>
      </c>
      <c r="G9" s="5">
        <f t="shared" si="0"/>
        <v>3315486</v>
      </c>
      <c r="H9" s="5">
        <f t="shared" si="0"/>
        <v>6225174</v>
      </c>
      <c r="I9" s="5">
        <f t="shared" si="0"/>
        <v>1066133</v>
      </c>
      <c r="J9" s="10">
        <f t="shared" si="0"/>
        <v>7878167</v>
      </c>
      <c r="K9" s="71">
        <f>SUM(C9:J9)</f>
        <v>44873244.269999996</v>
      </c>
    </row>
    <row r="10" spans="1:10" ht="9.75" customHeight="1">
      <c r="A10" s="77"/>
      <c r="B10" s="155"/>
      <c r="C10" s="5"/>
      <c r="D10" s="5"/>
      <c r="E10" s="5"/>
      <c r="F10" s="5"/>
      <c r="G10" s="5"/>
      <c r="H10" s="5"/>
      <c r="I10" s="5"/>
      <c r="J10" s="10"/>
    </row>
    <row r="11" spans="1:10" ht="15">
      <c r="A11" s="75" t="s">
        <v>116</v>
      </c>
      <c r="B11" s="155" t="s">
        <v>27</v>
      </c>
      <c r="C11" s="5"/>
      <c r="D11" s="5"/>
      <c r="E11" s="5"/>
      <c r="F11" s="5"/>
      <c r="G11" s="5"/>
      <c r="H11" s="5"/>
      <c r="I11" s="5"/>
      <c r="J11" s="10"/>
    </row>
    <row r="12" spans="1:10" s="23" customFormat="1" ht="12" customHeight="1">
      <c r="A12" s="3"/>
      <c r="B12" s="156"/>
      <c r="C12" s="5"/>
      <c r="D12" s="5"/>
      <c r="E12" s="5"/>
      <c r="F12" s="5"/>
      <c r="G12" s="5"/>
      <c r="H12" s="5"/>
      <c r="I12" s="5"/>
      <c r="J12" s="10"/>
    </row>
    <row r="13" spans="1:10" s="63" customFormat="1" ht="14.25">
      <c r="A13" s="78" t="s">
        <v>35</v>
      </c>
      <c r="B13" s="170" t="s">
        <v>36</v>
      </c>
      <c r="C13" s="5"/>
      <c r="D13" s="5">
        <v>0</v>
      </c>
      <c r="E13" s="26">
        <v>26000</v>
      </c>
      <c r="F13" s="5"/>
      <c r="G13" s="5"/>
      <c r="H13" s="5">
        <v>189189</v>
      </c>
      <c r="I13" s="5"/>
      <c r="J13" s="10">
        <v>244842</v>
      </c>
    </row>
    <row r="14" spans="1:10" s="63" customFormat="1" ht="14.25">
      <c r="A14" s="78" t="s">
        <v>37</v>
      </c>
      <c r="B14" s="170" t="s">
        <v>38</v>
      </c>
      <c r="C14" s="5"/>
      <c r="D14" s="5">
        <v>0</v>
      </c>
      <c r="E14" s="5">
        <v>817</v>
      </c>
      <c r="F14" s="5"/>
      <c r="G14" s="5"/>
      <c r="H14" s="5">
        <v>8035</v>
      </c>
      <c r="I14" s="5"/>
      <c r="J14" s="10">
        <v>69590</v>
      </c>
    </row>
    <row r="15" spans="1:10" s="63" customFormat="1" ht="14.25">
      <c r="A15" s="78" t="s">
        <v>39</v>
      </c>
      <c r="B15" s="170" t="s">
        <v>40</v>
      </c>
      <c r="C15" s="5"/>
      <c r="D15" s="5">
        <v>6645</v>
      </c>
      <c r="E15" s="5">
        <v>19491</v>
      </c>
      <c r="F15" s="5"/>
      <c r="G15" s="5">
        <v>30270</v>
      </c>
      <c r="H15" s="5">
        <v>0</v>
      </c>
      <c r="I15" s="5">
        <v>20835</v>
      </c>
      <c r="J15" s="10">
        <v>0</v>
      </c>
    </row>
    <row r="16" spans="1:10" ht="14.25">
      <c r="A16" s="76" t="s">
        <v>41</v>
      </c>
      <c r="B16" s="155">
        <v>48</v>
      </c>
      <c r="C16" s="50">
        <v>220104</v>
      </c>
      <c r="D16" s="5">
        <f>SUM(D13:D15)</f>
        <v>6645</v>
      </c>
      <c r="E16" s="5">
        <v>46308</v>
      </c>
      <c r="F16" s="5">
        <f>SUM(F13:F15)</f>
        <v>0</v>
      </c>
      <c r="G16" s="5">
        <f>SUM(G13:G15)</f>
        <v>30270</v>
      </c>
      <c r="H16" s="5">
        <f>SUM(H13:H15)</f>
        <v>197224</v>
      </c>
      <c r="I16" s="5">
        <f>SUM(I13:I15)</f>
        <v>20835</v>
      </c>
      <c r="J16" s="10">
        <f>SUM(J13:J15)</f>
        <v>314432</v>
      </c>
    </row>
    <row r="17" spans="1:10" ht="9.75" customHeight="1">
      <c r="A17" s="77"/>
      <c r="B17" s="155"/>
      <c r="C17" s="5"/>
      <c r="D17" s="5"/>
      <c r="E17" s="5"/>
      <c r="F17" s="5"/>
      <c r="G17" s="5"/>
      <c r="H17" s="5"/>
      <c r="I17" s="5"/>
      <c r="J17" s="10"/>
    </row>
    <row r="18" spans="1:10" ht="30">
      <c r="A18" s="3" t="s">
        <v>117</v>
      </c>
      <c r="B18" s="155" t="s">
        <v>27</v>
      </c>
      <c r="C18" s="5"/>
      <c r="D18" s="5"/>
      <c r="E18" s="5"/>
      <c r="F18" s="5"/>
      <c r="G18" s="5"/>
      <c r="H18" s="5"/>
      <c r="I18" s="5"/>
      <c r="J18" s="10"/>
    </row>
    <row r="19" spans="1:10" s="23" customFormat="1" ht="9.75" customHeight="1">
      <c r="A19" s="3"/>
      <c r="B19" s="156"/>
      <c r="C19" s="5"/>
      <c r="D19" s="5"/>
      <c r="E19" s="5"/>
      <c r="F19" s="5"/>
      <c r="G19" s="5"/>
      <c r="H19" s="5"/>
      <c r="I19" s="5"/>
      <c r="J19" s="10"/>
    </row>
    <row r="20" spans="1:10" ht="14.25">
      <c r="A20" s="76" t="s">
        <v>42</v>
      </c>
      <c r="B20" s="155" t="s">
        <v>43</v>
      </c>
      <c r="C20" s="5"/>
      <c r="D20" s="5">
        <v>139773</v>
      </c>
      <c r="E20" s="5">
        <v>267321</v>
      </c>
      <c r="F20" s="5"/>
      <c r="G20" s="5">
        <v>100000</v>
      </c>
      <c r="H20" s="5">
        <v>280947</v>
      </c>
      <c r="I20" s="5">
        <v>48840</v>
      </c>
      <c r="J20" s="10">
        <v>272222</v>
      </c>
    </row>
    <row r="21" spans="1:10" ht="14.25">
      <c r="A21" s="76" t="s">
        <v>44</v>
      </c>
      <c r="B21" s="155" t="s">
        <v>45</v>
      </c>
      <c r="C21" s="5"/>
      <c r="D21" s="5">
        <v>481206</v>
      </c>
      <c r="E21" s="5">
        <v>567533</v>
      </c>
      <c r="F21" s="5">
        <v>856226</v>
      </c>
      <c r="G21" s="5">
        <v>794022</v>
      </c>
      <c r="H21" s="5">
        <v>610410</v>
      </c>
      <c r="I21" s="5">
        <v>154289</v>
      </c>
      <c r="J21" s="10">
        <v>1323266</v>
      </c>
    </row>
    <row r="22" spans="1:10" ht="14.25">
      <c r="A22" s="77" t="s">
        <v>77</v>
      </c>
      <c r="B22" s="155">
        <v>49</v>
      </c>
      <c r="C22" s="50">
        <v>1808082</v>
      </c>
      <c r="D22" s="5">
        <f>SUM(D20:D21)</f>
        <v>620979</v>
      </c>
      <c r="E22" s="5">
        <v>834854</v>
      </c>
      <c r="F22" s="5">
        <f>SUM(F20:F21)</f>
        <v>856226</v>
      </c>
      <c r="G22" s="5">
        <f>SUM(G20:G21)</f>
        <v>894022</v>
      </c>
      <c r="H22" s="5">
        <f>SUM(H20:H21)</f>
        <v>891357</v>
      </c>
      <c r="I22" s="5">
        <f>SUM(I20:I21)</f>
        <v>203129</v>
      </c>
      <c r="J22" s="10">
        <f>SUM(J20:J21)</f>
        <v>1595488</v>
      </c>
    </row>
    <row r="23" spans="1:12" s="68" customFormat="1" ht="14.25">
      <c r="A23" s="77"/>
      <c r="B23" s="155"/>
      <c r="C23" s="26"/>
      <c r="D23" s="26"/>
      <c r="E23" s="26"/>
      <c r="F23" s="26"/>
      <c r="G23" s="26"/>
      <c r="H23" s="26"/>
      <c r="I23" s="26"/>
      <c r="J23" s="47"/>
      <c r="K23" s="63"/>
      <c r="L23" s="63"/>
    </row>
    <row r="24" spans="1:10" ht="15">
      <c r="A24" s="3" t="s">
        <v>202</v>
      </c>
      <c r="B24" s="166"/>
      <c r="C24" s="5"/>
      <c r="D24" s="5"/>
      <c r="E24" s="5"/>
      <c r="F24" s="5"/>
      <c r="G24" s="5"/>
      <c r="H24" s="5"/>
      <c r="I24" s="5"/>
      <c r="J24" s="10"/>
    </row>
    <row r="25" spans="1:10" ht="15">
      <c r="A25" s="3" t="s">
        <v>203</v>
      </c>
      <c r="B25" s="166"/>
      <c r="C25" s="5"/>
      <c r="D25" s="5"/>
      <c r="E25" s="5"/>
      <c r="F25" s="5"/>
      <c r="G25" s="5"/>
      <c r="H25" s="5"/>
      <c r="I25" s="5"/>
      <c r="J25" s="10"/>
    </row>
    <row r="26" spans="1:10" ht="15">
      <c r="A26" s="3"/>
      <c r="B26" s="166"/>
      <c r="C26" s="5"/>
      <c r="D26" s="5"/>
      <c r="E26" s="5"/>
      <c r="F26" s="5"/>
      <c r="G26" s="5"/>
      <c r="H26" s="5"/>
      <c r="I26" s="5"/>
      <c r="J26" s="10"/>
    </row>
    <row r="27" spans="1:10" ht="14.25">
      <c r="A27" s="77" t="s">
        <v>121</v>
      </c>
      <c r="B27" s="155" t="s">
        <v>118</v>
      </c>
      <c r="C27" s="5"/>
      <c r="D27" s="5">
        <v>1552816</v>
      </c>
      <c r="E27" s="5">
        <v>3124903.18</v>
      </c>
      <c r="F27" s="5">
        <v>3415102</v>
      </c>
      <c r="G27" s="5">
        <v>3231973</v>
      </c>
      <c r="H27" s="5">
        <v>4607556</v>
      </c>
      <c r="I27" s="5">
        <v>1038980</v>
      </c>
      <c r="J27" s="10">
        <v>5062861</v>
      </c>
    </row>
    <row r="28" spans="1:10" ht="14.25">
      <c r="A28" s="77" t="s">
        <v>120</v>
      </c>
      <c r="B28" s="155" t="s">
        <v>119</v>
      </c>
      <c r="C28" s="5"/>
      <c r="D28" s="5">
        <v>109014</v>
      </c>
      <c r="E28" s="5">
        <v>91336.97</v>
      </c>
      <c r="F28" s="5" t="s">
        <v>139</v>
      </c>
      <c r="G28" s="5">
        <v>105216</v>
      </c>
      <c r="H28" s="5">
        <v>247506</v>
      </c>
      <c r="I28" s="5">
        <v>52473</v>
      </c>
      <c r="J28" s="10">
        <v>267951</v>
      </c>
    </row>
    <row r="29" spans="1:11" ht="14.25">
      <c r="A29" s="77" t="s">
        <v>122</v>
      </c>
      <c r="B29" s="155">
        <v>50</v>
      </c>
      <c r="C29" s="50">
        <v>7685185</v>
      </c>
      <c r="D29" s="5">
        <f>SUM(D27:D28)</f>
        <v>1661830</v>
      </c>
      <c r="E29" s="5">
        <v>3216239.97</v>
      </c>
      <c r="F29" s="5">
        <f>SUM(F27:F28)</f>
        <v>3415102</v>
      </c>
      <c r="G29" s="5">
        <f>SUM(G27:G28)</f>
        <v>3337189</v>
      </c>
      <c r="H29" s="5">
        <f>SUM(H27:H28)</f>
        <v>4855062</v>
      </c>
      <c r="I29" s="5">
        <f>SUM(I27:I28)</f>
        <v>1091453</v>
      </c>
      <c r="J29" s="10">
        <f>SUM(J27:J28)</f>
        <v>5330812</v>
      </c>
      <c r="K29" s="71">
        <f>SUM(C29:J29)</f>
        <v>30592872.97</v>
      </c>
    </row>
    <row r="30" spans="1:10" ht="14.25">
      <c r="A30" s="49"/>
      <c r="B30" s="166"/>
      <c r="C30" s="5"/>
      <c r="D30" s="5"/>
      <c r="E30" s="5"/>
      <c r="F30" s="5"/>
      <c r="G30" s="5"/>
      <c r="H30" s="5"/>
      <c r="I30" s="5"/>
      <c r="J30" s="10"/>
    </row>
    <row r="31" spans="1:11" ht="15">
      <c r="A31" s="75" t="s">
        <v>123</v>
      </c>
      <c r="B31" s="155">
        <v>51</v>
      </c>
      <c r="C31" s="50">
        <f aca="true" t="shared" si="1" ref="C31:J31">SUM(C9+C16+C22+C29)</f>
        <v>22967407</v>
      </c>
      <c r="D31" s="5">
        <f t="shared" si="1"/>
        <v>5342073.27</v>
      </c>
      <c r="E31" s="5">
        <v>7669342</v>
      </c>
      <c r="F31" s="5">
        <f>SUM(F9+F16+F22+F29)</f>
        <v>10781017</v>
      </c>
      <c r="G31" s="5">
        <f t="shared" si="1"/>
        <v>7576967</v>
      </c>
      <c r="H31" s="5">
        <f t="shared" si="1"/>
        <v>12168817</v>
      </c>
      <c r="I31" s="5">
        <f t="shared" si="1"/>
        <v>2381550</v>
      </c>
      <c r="J31" s="10">
        <f t="shared" si="1"/>
        <v>15118899</v>
      </c>
      <c r="K31" s="71">
        <f>SUM(C31:J31)</f>
        <v>84006072.27</v>
      </c>
    </row>
    <row r="32" spans="1:10" ht="14.25">
      <c r="A32" s="76"/>
      <c r="B32" s="171"/>
      <c r="C32" s="26"/>
      <c r="D32" s="26"/>
      <c r="E32" s="26"/>
      <c r="F32" s="26"/>
      <c r="G32" s="26"/>
      <c r="H32" s="26"/>
      <c r="I32" s="26"/>
      <c r="J32" s="47"/>
    </row>
    <row r="33" spans="1:10" ht="14.25">
      <c r="A33" s="76" t="s">
        <v>69</v>
      </c>
      <c r="B33" s="155" t="s">
        <v>49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47">
        <v>13640000</v>
      </c>
    </row>
    <row r="34" spans="1:10" ht="14.25">
      <c r="A34" s="81"/>
      <c r="B34" s="172"/>
      <c r="C34" s="31"/>
      <c r="D34" s="31"/>
      <c r="E34" s="31"/>
      <c r="F34" s="31"/>
      <c r="G34" s="31"/>
      <c r="H34" s="31"/>
      <c r="I34" s="31"/>
      <c r="J34" s="36"/>
    </row>
    <row r="36" ht="14.25">
      <c r="A36" s="69" t="s">
        <v>170</v>
      </c>
    </row>
    <row r="37" spans="1:11" ht="14.25" hidden="1">
      <c r="A37" s="73" t="s">
        <v>143</v>
      </c>
      <c r="C37" s="74">
        <f>C9/'Libstat7 - Instit. Population'!C37</f>
        <v>489.6208348725526</v>
      </c>
      <c r="D37" s="74">
        <f>D9/'Libstat7 - Instit. Population'!D37</f>
        <v>213.67907531849363</v>
      </c>
      <c r="E37" s="74">
        <f>E9/'Libstat7 - Instit. Population'!E37</f>
        <v>288.33871488537295</v>
      </c>
      <c r="F37" s="74">
        <f>F9/'Libstat7 - Instit. Population'!F37</f>
        <v>293.6260261614795</v>
      </c>
      <c r="G37" s="74">
        <f>G9/'Libstat7 - Instit. Population'!G37</f>
        <v>241.12625454545454</v>
      </c>
      <c r="H37" s="74">
        <f>H9/'Libstat7 - Instit. Population'!H37</f>
        <v>486.83616172675374</v>
      </c>
      <c r="I37" s="74">
        <f>I9/'Libstat7 - Instit. Population'!I37</f>
        <v>318.0587708830549</v>
      </c>
      <c r="J37" s="74">
        <f>J9/'Libstat7 - Instit. Population'!J37</f>
        <v>467.6857821311962</v>
      </c>
      <c r="K37" s="74">
        <f>K9/'Libstat7 - Instit. Population'!K37</f>
        <v>365.8701672265344</v>
      </c>
    </row>
  </sheetData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2.75"/>
  <cols>
    <col min="1" max="1" width="31.8515625" style="62" customWidth="1"/>
    <col min="2" max="2" width="5.421875" style="177" customWidth="1"/>
    <col min="3" max="10" width="12.421875" style="63" customWidth="1"/>
    <col min="11" max="16384" width="14.00390625" style="29" customWidth="1"/>
  </cols>
  <sheetData>
    <row r="1" spans="1:10" ht="18">
      <c r="A1" s="245" t="s">
        <v>46</v>
      </c>
      <c r="B1" s="165"/>
      <c r="C1" s="26"/>
      <c r="D1" s="26"/>
      <c r="E1" s="26"/>
      <c r="F1" s="26"/>
      <c r="G1" s="26"/>
      <c r="H1" s="26"/>
      <c r="I1" s="26"/>
      <c r="J1" s="26"/>
    </row>
    <row r="2" spans="1:10" ht="15">
      <c r="A2" s="98"/>
      <c r="B2" s="197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</row>
    <row r="3" spans="1:10" ht="12.75" customHeight="1">
      <c r="A3" s="11"/>
      <c r="B3" s="155"/>
      <c r="C3" s="5"/>
      <c r="D3" s="5"/>
      <c r="E3" s="5"/>
      <c r="F3" s="5"/>
      <c r="G3" s="5"/>
      <c r="H3" s="5"/>
      <c r="I3" s="5"/>
      <c r="J3" s="10"/>
    </row>
    <row r="4" spans="1:10" ht="15">
      <c r="A4" s="3" t="s">
        <v>47</v>
      </c>
      <c r="B4" s="155"/>
      <c r="C4" s="5"/>
      <c r="D4" s="5"/>
      <c r="E4" s="5"/>
      <c r="F4" s="5"/>
      <c r="G4" s="5"/>
      <c r="H4" s="5"/>
      <c r="I4" s="5"/>
      <c r="J4" s="10"/>
    </row>
    <row r="5" spans="1:10" ht="13.5" customHeight="1">
      <c r="A5" s="11" t="s">
        <v>48</v>
      </c>
      <c r="B5" s="155"/>
      <c r="C5" s="5"/>
      <c r="D5" s="5"/>
      <c r="E5" s="5"/>
      <c r="F5" s="5"/>
      <c r="G5" s="5"/>
      <c r="H5" s="5"/>
      <c r="I5" s="5"/>
      <c r="J5" s="10"/>
    </row>
    <row r="6" spans="1:10" s="87" customFormat="1" ht="17.25" customHeight="1">
      <c r="A6" s="83" t="s">
        <v>140</v>
      </c>
      <c r="B6" s="173" t="s">
        <v>49</v>
      </c>
      <c r="C6" s="86">
        <f>('Libstat5 - Expenditure'!C9+'Libstat5 - Expenditure'!C16)/'Libstat5 - Expenditure'!C31</f>
        <v>0.5866635271452281</v>
      </c>
      <c r="D6" s="86">
        <f>('Libstat5 - Expenditure'!D9+'Libstat5 - Expenditure'!D16)/'Libstat5 - Expenditure'!D31</f>
        <v>0.5726735885822098</v>
      </c>
      <c r="E6" s="86">
        <f>('Libstat5 - Expenditure'!E9+'Libstat5 - Expenditure'!E16)/'Libstat5 - Expenditure'!E31</f>
        <v>0.4717807603311992</v>
      </c>
      <c r="F6" s="86">
        <f>('Libstat5 - Expenditure'!F9+'Libstat5 - Expenditure'!F16)/'Libstat5 - Expenditure'!F31</f>
        <v>0.6038102898826706</v>
      </c>
      <c r="G6" s="86">
        <f>('Libstat5 - Expenditure'!G9+'Libstat5 - Expenditure'!G16)/'Libstat5 - Expenditure'!G31</f>
        <v>0.4415692981109724</v>
      </c>
      <c r="H6" s="86">
        <f>('Libstat5 - Expenditure'!H9+'Libstat5 - Expenditure'!H16)/'Libstat5 - Expenditure'!H31</f>
        <v>0.5277750499493912</v>
      </c>
      <c r="I6" s="86">
        <f>('Libstat5 - Expenditure'!I9+'Libstat5 - Expenditure'!I16)/'Libstat5 - Expenditure'!I31</f>
        <v>0.4564120005878525</v>
      </c>
      <c r="J6" s="92">
        <f>('Libstat5 - Expenditure'!J9+'Libstat5 - Expenditure'!J16)/'Libstat5 - Expenditure'!J31</f>
        <v>0.541878016382013</v>
      </c>
    </row>
    <row r="7" spans="1:10" s="87" customFormat="1" ht="14.25" customHeight="1">
      <c r="A7" s="83" t="s">
        <v>214</v>
      </c>
      <c r="B7" s="173"/>
      <c r="C7" s="88"/>
      <c r="D7" s="88"/>
      <c r="F7" s="89"/>
      <c r="G7" s="88"/>
      <c r="H7" s="88"/>
      <c r="I7" s="88"/>
      <c r="J7" s="93"/>
    </row>
    <row r="8" spans="1:10" s="87" customFormat="1" ht="15.75" customHeight="1">
      <c r="A8" s="83" t="s">
        <v>213</v>
      </c>
      <c r="B8" s="173"/>
      <c r="C8" s="88"/>
      <c r="D8" s="88"/>
      <c r="F8" s="89"/>
      <c r="G8" s="88"/>
      <c r="H8" s="88"/>
      <c r="I8" s="88"/>
      <c r="J8" s="93"/>
    </row>
    <row r="9" spans="1:10" s="87" customFormat="1" ht="14.25">
      <c r="A9" s="83" t="s">
        <v>50</v>
      </c>
      <c r="B9" s="173" t="s">
        <v>51</v>
      </c>
      <c r="C9" s="90">
        <f>('Libstat5 - Expenditure'!C29/'Libstat5 - Expenditure'!C31)</f>
        <v>0.334612653487614</v>
      </c>
      <c r="D9" s="90">
        <f>('Libstat5 - Expenditure'!D29/'Libstat5 - Expenditure'!D31)</f>
        <v>0.3110833408692652</v>
      </c>
      <c r="E9" s="90">
        <f>('Libstat5 - Expenditure'!E29/'Libstat5 - Expenditure'!E31)</f>
        <v>0.41936322177313257</v>
      </c>
      <c r="F9" s="90">
        <f>('Libstat5 - Expenditure'!F29/'Libstat5 - Expenditure'!F31)</f>
        <v>0.316769929961153</v>
      </c>
      <c r="G9" s="90">
        <f>('Libstat5 - Expenditure'!G29/'Libstat5 - Expenditure'!G31)</f>
        <v>0.4404386346146156</v>
      </c>
      <c r="H9" s="90">
        <f>('Libstat5 - Expenditure'!H29/'Libstat5 - Expenditure'!H31)</f>
        <v>0.3989756769289899</v>
      </c>
      <c r="I9" s="90">
        <f>('Libstat5 - Expenditure'!I29/'Libstat5 - Expenditure'!I31)</f>
        <v>0.45829522789779764</v>
      </c>
      <c r="J9" s="94">
        <f>('Libstat5 - Expenditure'!J29/'Libstat5 - Expenditure'!J31)</f>
        <v>0.35259260611503523</v>
      </c>
    </row>
    <row r="10" spans="1:10" s="87" customFormat="1" ht="14.25">
      <c r="A10" s="83" t="s">
        <v>183</v>
      </c>
      <c r="B10" s="173"/>
      <c r="C10" s="88"/>
      <c r="D10" s="88"/>
      <c r="F10" s="89"/>
      <c r="G10" s="88"/>
      <c r="H10" s="88"/>
      <c r="I10" s="88"/>
      <c r="J10" s="93"/>
    </row>
    <row r="11" spans="1:10" s="87" customFormat="1" ht="14.25">
      <c r="A11" s="83" t="s">
        <v>204</v>
      </c>
      <c r="B11" s="173" t="s">
        <v>52</v>
      </c>
      <c r="C11" s="90">
        <f>('Libstat5 - Expenditure'!C22/'Libstat5 - Expenditure'!C31)</f>
        <v>0.07872381936715799</v>
      </c>
      <c r="D11" s="90">
        <f>('Libstat5 - Expenditure'!D22/'Libstat5 - Expenditure'!D31)</f>
        <v>0.11624307054852508</v>
      </c>
      <c r="E11" s="90">
        <f>('Libstat5 - Expenditure'!E22/'Libstat5 - Expenditure'!E31)</f>
        <v>0.10885601398398977</v>
      </c>
      <c r="F11" s="90">
        <f>('Libstat5 - Expenditure'!F22/'Libstat5 - Expenditure'!F31)</f>
        <v>0.07941978015617636</v>
      </c>
      <c r="G11" s="90">
        <f>('Libstat5 - Expenditure'!G22/'Libstat5 - Expenditure'!G31)</f>
        <v>0.11799206727441204</v>
      </c>
      <c r="H11" s="90">
        <f>('Libstat5 - Expenditure'!H22/'Libstat5 - Expenditure'!H31)</f>
        <v>0.07324927312161897</v>
      </c>
      <c r="I11" s="90">
        <f>('Libstat5 - Expenditure'!I22/'Libstat5 - Expenditure'!I31)</f>
        <v>0.0852927715143499</v>
      </c>
      <c r="J11" s="94">
        <f>('Libstat5 - Expenditure'!J22/'Libstat5 - Expenditure'!J31)</f>
        <v>0.10552937750295177</v>
      </c>
    </row>
    <row r="12" spans="1:10" s="23" customFormat="1" ht="13.5" customHeight="1">
      <c r="A12" s="3"/>
      <c r="B12" s="156"/>
      <c r="C12" s="91"/>
      <c r="D12" s="91"/>
      <c r="E12" s="91"/>
      <c r="F12" s="91"/>
      <c r="G12" s="91"/>
      <c r="H12" s="91"/>
      <c r="I12" s="91"/>
      <c r="J12" s="95"/>
    </row>
    <row r="13" spans="1:11" ht="30.75" customHeight="1">
      <c r="A13" s="3" t="s">
        <v>134</v>
      </c>
      <c r="B13" s="155" t="s">
        <v>54</v>
      </c>
      <c r="C13" s="63">
        <v>370523000</v>
      </c>
      <c r="D13" s="63">
        <v>121266000</v>
      </c>
      <c r="E13" s="63">
        <v>129069000</v>
      </c>
      <c r="F13" s="63">
        <v>272547000</v>
      </c>
      <c r="G13" s="63">
        <v>129517000</v>
      </c>
      <c r="H13" s="63">
        <v>150482000</v>
      </c>
      <c r="I13" s="63">
        <v>37103000</v>
      </c>
      <c r="J13" s="67">
        <v>243328000</v>
      </c>
      <c r="K13" s="63">
        <f>SUM(C13:J13)</f>
        <v>1453835000</v>
      </c>
    </row>
    <row r="14" spans="1:10" ht="14.25">
      <c r="A14" s="83" t="s">
        <v>135</v>
      </c>
      <c r="B14" s="155"/>
      <c r="C14" s="5"/>
      <c r="D14" s="5"/>
      <c r="E14" s="5" t="s">
        <v>27</v>
      </c>
      <c r="F14" s="5"/>
      <c r="G14" s="5"/>
      <c r="H14" s="5"/>
      <c r="I14" s="5"/>
      <c r="J14" s="10"/>
    </row>
    <row r="15" spans="1:10" ht="14.25">
      <c r="A15" s="83"/>
      <c r="B15" s="155"/>
      <c r="C15" s="5"/>
      <c r="D15" s="5"/>
      <c r="E15" s="5"/>
      <c r="F15" s="5"/>
      <c r="G15" s="5"/>
      <c r="H15" s="5"/>
      <c r="I15" s="5"/>
      <c r="J15" s="10"/>
    </row>
    <row r="16" spans="1:11" s="87" customFormat="1" ht="30.75" customHeight="1">
      <c r="A16" s="84" t="s">
        <v>136</v>
      </c>
      <c r="B16" s="173" t="s">
        <v>53</v>
      </c>
      <c r="C16" s="88">
        <f>'Libstat5 - Expenditure'!C31/'Libstat6 - Expenditure Cont''d'!C13</f>
        <v>0.06198645428219031</v>
      </c>
      <c r="D16" s="88">
        <f>'Libstat5 - Expenditure'!D31/'Libstat6 - Expenditure Cont''d'!D13</f>
        <v>0.04405252313096828</v>
      </c>
      <c r="E16" s="88">
        <f>'Libstat5 - Expenditure'!E31/'Libstat6 - Expenditure Cont''d'!E13</f>
        <v>0.05942048051817245</v>
      </c>
      <c r="F16" s="88">
        <f>'Libstat5 - Expenditure'!F31/'Libstat6 - Expenditure Cont''d'!F13</f>
        <v>0.03955654254128646</v>
      </c>
      <c r="G16" s="88">
        <f>'Libstat5 - Expenditure'!G31/'Libstat6 - Expenditure Cont''d'!G13</f>
        <v>0.058501717921199535</v>
      </c>
      <c r="H16" s="88">
        <f>'Libstat5 - Expenditure'!H31/'Libstat6 - Expenditure Cont''d'!H13</f>
        <v>0.08086559854334738</v>
      </c>
      <c r="I16" s="88">
        <f>'Libstat5 - Expenditure'!I31/'Libstat6 - Expenditure Cont''d'!I13</f>
        <v>0.0641875320054982</v>
      </c>
      <c r="J16" s="93">
        <f>'Libstat5 - Expenditure'!J31/'Libstat6 - Expenditure Cont''d'!J13</f>
        <v>0.0621338234810626</v>
      </c>
      <c r="K16" s="88">
        <f>'Libstat5 - Expenditure'!K31/'Libstat6 - Expenditure Cont''d'!K13</f>
        <v>0.05778239777553849</v>
      </c>
    </row>
    <row r="17" spans="1:10" ht="14.25">
      <c r="A17" s="83" t="s">
        <v>137</v>
      </c>
      <c r="B17" s="174"/>
      <c r="C17" s="21"/>
      <c r="D17" s="21"/>
      <c r="E17" s="21"/>
      <c r="F17" s="21"/>
      <c r="G17" s="21"/>
      <c r="H17" s="21"/>
      <c r="I17" s="21"/>
      <c r="J17" s="96"/>
    </row>
    <row r="18" spans="1:10" ht="14.25">
      <c r="A18" s="99"/>
      <c r="B18" s="175"/>
      <c r="C18" s="85"/>
      <c r="D18" s="85"/>
      <c r="E18" s="85"/>
      <c r="F18" s="85"/>
      <c r="G18" s="85"/>
      <c r="H18" s="85"/>
      <c r="I18" s="85"/>
      <c r="J18" s="97"/>
    </row>
    <row r="19" spans="1:10" ht="14.25">
      <c r="A19" s="100"/>
      <c r="B19" s="176"/>
      <c r="C19" s="21"/>
      <c r="D19" s="21"/>
      <c r="E19" s="21"/>
      <c r="F19" s="21"/>
      <c r="G19" s="21"/>
      <c r="H19" s="21"/>
      <c r="I19" s="21"/>
      <c r="J19" s="21"/>
    </row>
    <row r="20" spans="1:10" ht="14.25">
      <c r="A20" s="100"/>
      <c r="B20" s="176"/>
      <c r="C20" s="21"/>
      <c r="D20" s="21"/>
      <c r="E20" s="21"/>
      <c r="F20" s="21"/>
      <c r="G20" s="21"/>
      <c r="H20" s="21"/>
      <c r="I20" s="21"/>
      <c r="J20" s="21"/>
    </row>
    <row r="21" spans="1:10" ht="14.25">
      <c r="A21" s="100"/>
      <c r="B21" s="176"/>
      <c r="C21" s="21"/>
      <c r="D21" s="21"/>
      <c r="E21" s="21"/>
      <c r="F21" s="21"/>
      <c r="G21" s="21"/>
      <c r="H21" s="21"/>
      <c r="I21" s="21"/>
      <c r="J21" s="21"/>
    </row>
    <row r="22" spans="1:10" ht="14.25">
      <c r="A22" s="100"/>
      <c r="B22" s="176"/>
      <c r="C22" s="21"/>
      <c r="D22" s="21"/>
      <c r="E22" s="21"/>
      <c r="F22" s="21"/>
      <c r="G22" s="21"/>
      <c r="H22" s="21"/>
      <c r="I22" s="21"/>
      <c r="J22" s="21"/>
    </row>
    <row r="23" spans="1:10" ht="14.25">
      <c r="A23" s="100"/>
      <c r="B23" s="176"/>
      <c r="C23" s="21"/>
      <c r="D23" s="21"/>
      <c r="E23" s="21"/>
      <c r="F23" s="21"/>
      <c r="G23" s="21"/>
      <c r="H23" s="21"/>
      <c r="I23" s="21"/>
      <c r="J23" s="21"/>
    </row>
    <row r="24" spans="1:10" ht="14.25">
      <c r="A24" s="100"/>
      <c r="B24" s="176"/>
      <c r="C24" s="21"/>
      <c r="D24" s="21"/>
      <c r="E24" s="21"/>
      <c r="F24" s="21"/>
      <c r="G24" s="21"/>
      <c r="H24" s="21"/>
      <c r="I24" s="21"/>
      <c r="J24" s="21"/>
    </row>
    <row r="25" spans="1:10" ht="14.25">
      <c r="A25" s="100"/>
      <c r="B25" s="176"/>
      <c r="C25" s="21"/>
      <c r="D25" s="21"/>
      <c r="E25" s="21"/>
      <c r="F25" s="21"/>
      <c r="G25" s="21"/>
      <c r="H25" s="21"/>
      <c r="I25" s="21"/>
      <c r="J25" s="21"/>
    </row>
    <row r="26" spans="1:10" ht="14.25">
      <c r="A26" s="100"/>
      <c r="B26" s="176"/>
      <c r="C26" s="21"/>
      <c r="D26" s="21"/>
      <c r="E26" s="21"/>
      <c r="F26" s="21"/>
      <c r="G26" s="21"/>
      <c r="H26" s="21"/>
      <c r="I26" s="21"/>
      <c r="J26" s="21"/>
    </row>
    <row r="27" spans="1:10" ht="14.25">
      <c r="A27" s="100"/>
      <c r="B27" s="176"/>
      <c r="C27" s="21"/>
      <c r="D27" s="21"/>
      <c r="E27" s="21"/>
      <c r="F27" s="21"/>
      <c r="G27" s="21"/>
      <c r="H27" s="21"/>
      <c r="I27" s="21"/>
      <c r="J27" s="21"/>
    </row>
  </sheetData>
  <printOptions/>
  <pageMargins left="0.7874015748031497" right="0.3937007874015748" top="0.9055118110236221" bottom="0.9055118110236221" header="0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="75" zoomScaleNormal="75" workbookViewId="0" topLeftCell="A1">
      <pane xSplit="2" ySplit="2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J16384"/>
    </sheetView>
  </sheetViews>
  <sheetFormatPr defaultColWidth="9.140625" defaultRowHeight="12.75"/>
  <cols>
    <col min="1" max="1" width="38.00390625" style="69" customWidth="1"/>
    <col min="2" max="2" width="5.57421875" style="178" customWidth="1"/>
    <col min="3" max="10" width="13.28125" style="72" customWidth="1"/>
    <col min="11" max="11" width="0" style="69" hidden="1" customWidth="1"/>
    <col min="12" max="17" width="9.140625" style="69" customWidth="1"/>
    <col min="18" max="16384" width="9.140625" style="29" customWidth="1"/>
  </cols>
  <sheetData>
    <row r="1" spans="1:10" ht="18">
      <c r="A1" s="250" t="s">
        <v>55</v>
      </c>
      <c r="C1" s="5"/>
      <c r="D1" s="5"/>
      <c r="E1" s="5"/>
      <c r="F1" s="5"/>
      <c r="G1" s="5"/>
      <c r="H1" s="5"/>
      <c r="I1" s="5"/>
      <c r="J1" s="5"/>
    </row>
    <row r="2" spans="1:17" s="103" customFormat="1" ht="15">
      <c r="A2" s="1"/>
      <c r="B2" s="198" t="s">
        <v>1</v>
      </c>
      <c r="C2" s="2" t="s">
        <v>2</v>
      </c>
      <c r="D2" s="2" t="s">
        <v>125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1" t="s">
        <v>8</v>
      </c>
      <c r="K2" s="102"/>
      <c r="L2" s="102"/>
      <c r="M2" s="102"/>
      <c r="N2" s="102"/>
      <c r="O2" s="102"/>
      <c r="P2" s="102"/>
      <c r="Q2" s="102"/>
    </row>
    <row r="3" spans="1:17" s="23" customFormat="1" ht="9.75" customHeight="1">
      <c r="A3" s="3"/>
      <c r="B3" s="156"/>
      <c r="C3" s="30"/>
      <c r="D3" s="5"/>
      <c r="E3" s="5"/>
      <c r="F3" s="5"/>
      <c r="G3" s="5"/>
      <c r="H3" s="5"/>
      <c r="I3" s="5"/>
      <c r="J3" s="10"/>
      <c r="K3" s="104"/>
      <c r="L3" s="104"/>
      <c r="M3" s="104"/>
      <c r="N3" s="104"/>
      <c r="O3" s="104"/>
      <c r="P3" s="104"/>
      <c r="Q3" s="104"/>
    </row>
    <row r="4" spans="1:10" ht="15">
      <c r="A4" s="79" t="s">
        <v>56</v>
      </c>
      <c r="B4" s="170"/>
      <c r="C4" s="30"/>
      <c r="D4" s="5"/>
      <c r="E4" s="5"/>
      <c r="F4" s="5"/>
      <c r="G4" s="5"/>
      <c r="H4" s="5"/>
      <c r="I4" s="5"/>
      <c r="J4" s="10"/>
    </row>
    <row r="5" spans="1:10" ht="14.25" customHeight="1">
      <c r="A5" s="79"/>
      <c r="B5" s="170"/>
      <c r="C5" s="30"/>
      <c r="D5" s="5"/>
      <c r="E5" s="5"/>
      <c r="F5" s="5"/>
      <c r="G5" s="5"/>
      <c r="H5" s="5"/>
      <c r="I5" s="5"/>
      <c r="J5" s="10"/>
    </row>
    <row r="6" spans="1:10" ht="15">
      <c r="A6" s="79" t="s">
        <v>184</v>
      </c>
      <c r="B6" s="170">
        <v>52</v>
      </c>
      <c r="C6" s="30">
        <v>2334</v>
      </c>
      <c r="D6" s="5">
        <v>2201</v>
      </c>
      <c r="E6" s="5">
        <v>803</v>
      </c>
      <c r="F6" s="5">
        <v>1238</v>
      </c>
      <c r="G6" s="5">
        <v>849</v>
      </c>
      <c r="H6" s="5" t="s">
        <v>139</v>
      </c>
      <c r="I6" s="5">
        <v>220</v>
      </c>
      <c r="J6" s="10">
        <v>1262</v>
      </c>
    </row>
    <row r="7" spans="1:10" ht="14.25">
      <c r="A7" s="11" t="s">
        <v>57</v>
      </c>
      <c r="B7" s="170">
        <v>53</v>
      </c>
      <c r="C7" s="30">
        <v>1611</v>
      </c>
      <c r="D7" s="5">
        <v>763</v>
      </c>
      <c r="E7" s="5">
        <v>711</v>
      </c>
      <c r="F7" s="5">
        <v>1149</v>
      </c>
      <c r="G7" s="5">
        <v>811</v>
      </c>
      <c r="H7" s="5">
        <v>617</v>
      </c>
      <c r="I7" s="5">
        <v>214</v>
      </c>
      <c r="J7" s="10">
        <v>1039</v>
      </c>
    </row>
    <row r="8" spans="1:10" ht="14.25" customHeight="1">
      <c r="A8" s="77"/>
      <c r="B8" s="170"/>
      <c r="C8" s="30"/>
      <c r="D8" s="5"/>
      <c r="E8" s="5"/>
      <c r="F8" s="5"/>
      <c r="G8" s="5"/>
      <c r="H8" s="5"/>
      <c r="I8" s="5"/>
      <c r="J8" s="10"/>
    </row>
    <row r="9" spans="1:10" ht="15">
      <c r="A9" s="79" t="s">
        <v>58</v>
      </c>
      <c r="B9" s="170"/>
      <c r="C9" s="30"/>
      <c r="D9" s="5"/>
      <c r="E9" s="5"/>
      <c r="F9" s="5"/>
      <c r="G9" s="5"/>
      <c r="H9" s="5"/>
      <c r="I9" s="5"/>
      <c r="J9" s="10"/>
    </row>
    <row r="10" spans="1:10" ht="12" customHeight="1">
      <c r="A10" s="77"/>
      <c r="B10" s="170"/>
      <c r="C10" s="30"/>
      <c r="D10" s="5"/>
      <c r="E10" s="5"/>
      <c r="F10" s="5"/>
      <c r="G10" s="5"/>
      <c r="H10" s="5"/>
      <c r="I10" s="5"/>
      <c r="J10" s="10"/>
    </row>
    <row r="11" spans="1:10" ht="15">
      <c r="A11" s="79" t="s">
        <v>185</v>
      </c>
      <c r="B11" s="179">
        <v>54</v>
      </c>
      <c r="C11" s="30">
        <v>2339</v>
      </c>
      <c r="D11" s="5">
        <v>1632</v>
      </c>
      <c r="E11" s="5">
        <v>978</v>
      </c>
      <c r="F11" s="5">
        <v>1267</v>
      </c>
      <c r="G11" s="5">
        <v>710</v>
      </c>
      <c r="H11" s="5" t="s">
        <v>139</v>
      </c>
      <c r="I11" s="5">
        <v>362</v>
      </c>
      <c r="J11" s="10">
        <v>1594</v>
      </c>
    </row>
    <row r="12" spans="1:17" s="105" customFormat="1" ht="14.25">
      <c r="A12" s="11" t="s">
        <v>57</v>
      </c>
      <c r="B12" s="179">
        <v>55</v>
      </c>
      <c r="C12" s="30">
        <v>1382</v>
      </c>
      <c r="D12" s="5">
        <v>589</v>
      </c>
      <c r="E12" s="5">
        <v>793</v>
      </c>
      <c r="F12" s="5">
        <v>1175</v>
      </c>
      <c r="G12" s="5">
        <v>483</v>
      </c>
      <c r="H12" s="5">
        <v>916</v>
      </c>
      <c r="I12" s="5">
        <v>313</v>
      </c>
      <c r="J12" s="10">
        <v>1384</v>
      </c>
      <c r="K12" s="62"/>
      <c r="L12" s="62"/>
      <c r="M12" s="62"/>
      <c r="N12" s="62"/>
      <c r="O12" s="62"/>
      <c r="P12" s="62"/>
      <c r="Q12" s="62"/>
    </row>
    <row r="13" spans="1:17" s="105" customFormat="1" ht="15" customHeight="1">
      <c r="A13" s="11"/>
      <c r="B13" s="179"/>
      <c r="C13" s="30"/>
      <c r="D13" s="5"/>
      <c r="E13" s="5"/>
      <c r="F13" s="5"/>
      <c r="G13" s="5"/>
      <c r="H13" s="5"/>
      <c r="I13" s="5"/>
      <c r="J13" s="10"/>
      <c r="K13" s="62"/>
      <c r="L13" s="62"/>
      <c r="M13" s="62"/>
      <c r="N13" s="62"/>
      <c r="O13" s="62"/>
      <c r="P13" s="62"/>
      <c r="Q13" s="62"/>
    </row>
    <row r="14" spans="1:10" ht="15">
      <c r="A14" s="79" t="s">
        <v>59</v>
      </c>
      <c r="B14" s="170"/>
      <c r="C14" s="30"/>
      <c r="D14" s="5"/>
      <c r="E14" s="5"/>
      <c r="F14" s="5"/>
      <c r="G14" s="5"/>
      <c r="H14" s="5"/>
      <c r="I14" s="5"/>
      <c r="J14" s="10"/>
    </row>
    <row r="15" spans="1:10" ht="13.5" customHeight="1">
      <c r="A15" s="79"/>
      <c r="B15" s="170"/>
      <c r="C15" s="30"/>
      <c r="D15" s="5"/>
      <c r="E15" s="5"/>
      <c r="F15" s="5"/>
      <c r="G15" s="5"/>
      <c r="H15" s="5"/>
      <c r="I15" s="5"/>
      <c r="J15" s="10"/>
    </row>
    <row r="16" spans="1:10" ht="14.25">
      <c r="A16" s="109" t="s">
        <v>138</v>
      </c>
      <c r="B16" s="170"/>
      <c r="C16" s="30"/>
      <c r="D16" s="5"/>
      <c r="E16" s="5"/>
      <c r="F16" s="5"/>
      <c r="G16" s="5"/>
      <c r="H16" s="5"/>
      <c r="I16" s="5"/>
      <c r="J16" s="10"/>
    </row>
    <row r="17" spans="1:10" ht="14.25">
      <c r="A17" s="77" t="s">
        <v>60</v>
      </c>
      <c r="B17" s="170">
        <v>56</v>
      </c>
      <c r="C17" s="30">
        <v>6882</v>
      </c>
      <c r="D17" s="5">
        <v>656</v>
      </c>
      <c r="E17" s="5">
        <v>1434</v>
      </c>
      <c r="F17" s="5">
        <v>6927</v>
      </c>
      <c r="G17" s="5">
        <v>1761</v>
      </c>
      <c r="H17" s="5" t="s">
        <v>139</v>
      </c>
      <c r="I17" s="5">
        <v>386</v>
      </c>
      <c r="J17" s="10">
        <v>1649</v>
      </c>
    </row>
    <row r="18" spans="1:10" ht="14.25">
      <c r="A18" s="77" t="s">
        <v>130</v>
      </c>
      <c r="B18" s="170">
        <v>57</v>
      </c>
      <c r="C18" s="30">
        <v>4305</v>
      </c>
      <c r="D18" s="5">
        <v>344</v>
      </c>
      <c r="E18" s="5">
        <v>903</v>
      </c>
      <c r="F18" s="5">
        <v>3601</v>
      </c>
      <c r="G18" s="5">
        <v>1428</v>
      </c>
      <c r="H18" s="5">
        <v>1677</v>
      </c>
      <c r="I18" s="5">
        <v>312</v>
      </c>
      <c r="J18" s="10">
        <v>1427</v>
      </c>
    </row>
    <row r="19" spans="1:10" ht="14.25">
      <c r="A19" s="109" t="s">
        <v>61</v>
      </c>
      <c r="B19" s="170"/>
      <c r="C19" s="30"/>
      <c r="D19" s="5"/>
      <c r="E19" s="5"/>
      <c r="F19" s="5"/>
      <c r="G19" s="5"/>
      <c r="H19" s="5"/>
      <c r="I19" s="5"/>
      <c r="J19" s="10"/>
    </row>
    <row r="20" spans="1:10" ht="14.25">
      <c r="A20" s="77" t="s">
        <v>62</v>
      </c>
      <c r="B20" s="170">
        <v>58</v>
      </c>
      <c r="C20" s="30">
        <v>26845</v>
      </c>
      <c r="D20" s="5">
        <v>24180</v>
      </c>
      <c r="E20" s="5">
        <v>9722</v>
      </c>
      <c r="F20" s="5">
        <v>30133</v>
      </c>
      <c r="G20" s="5">
        <v>13525</v>
      </c>
      <c r="H20" s="5" t="s">
        <v>139</v>
      </c>
      <c r="I20" s="5">
        <v>3175</v>
      </c>
      <c r="J20" s="10">
        <v>14893</v>
      </c>
    </row>
    <row r="21" spans="1:10" ht="14.25">
      <c r="A21" s="77" t="s">
        <v>130</v>
      </c>
      <c r="B21" s="170">
        <v>59</v>
      </c>
      <c r="C21" s="30">
        <v>19772</v>
      </c>
      <c r="D21" s="5">
        <v>12590</v>
      </c>
      <c r="E21" s="5">
        <v>9031</v>
      </c>
      <c r="F21" s="5">
        <v>16245</v>
      </c>
      <c r="G21" s="5">
        <v>10964</v>
      </c>
      <c r="H21" s="5">
        <v>9577</v>
      </c>
      <c r="I21" s="5">
        <v>2462</v>
      </c>
      <c r="J21" s="10">
        <v>12995</v>
      </c>
    </row>
    <row r="22" spans="1:10" ht="14.25">
      <c r="A22" s="109" t="s">
        <v>63</v>
      </c>
      <c r="B22" s="170"/>
      <c r="C22" s="30"/>
      <c r="D22" s="5"/>
      <c r="E22" s="5"/>
      <c r="F22" s="5"/>
      <c r="G22" s="5"/>
      <c r="H22" s="5"/>
      <c r="I22" s="5"/>
      <c r="J22" s="10"/>
    </row>
    <row r="23" spans="1:10" ht="14.25">
      <c r="A23" s="77" t="s">
        <v>60</v>
      </c>
      <c r="B23" s="170">
        <v>60</v>
      </c>
      <c r="C23" s="5">
        <v>0</v>
      </c>
      <c r="D23" s="5">
        <v>0</v>
      </c>
      <c r="E23" s="5">
        <v>2104</v>
      </c>
      <c r="F23" s="5"/>
      <c r="G23" s="5">
        <v>3200</v>
      </c>
      <c r="H23" s="5">
        <v>0</v>
      </c>
      <c r="I23" s="5">
        <v>3521</v>
      </c>
      <c r="J23" s="10">
        <v>0</v>
      </c>
    </row>
    <row r="24" spans="1:10" ht="14.25">
      <c r="A24" s="77" t="s">
        <v>130</v>
      </c>
      <c r="B24" s="170">
        <v>61</v>
      </c>
      <c r="C24" s="5">
        <v>0</v>
      </c>
      <c r="D24" s="5">
        <v>0</v>
      </c>
      <c r="E24" s="5">
        <v>950</v>
      </c>
      <c r="F24" s="5"/>
      <c r="G24" s="5">
        <v>64</v>
      </c>
      <c r="H24" s="5">
        <v>0</v>
      </c>
      <c r="I24" s="5">
        <v>51</v>
      </c>
      <c r="J24" s="10">
        <v>0</v>
      </c>
    </row>
    <row r="25" spans="1:10" ht="14.25">
      <c r="A25" s="77" t="s">
        <v>64</v>
      </c>
      <c r="B25" s="170"/>
      <c r="C25" s="30"/>
      <c r="D25" s="5"/>
      <c r="E25" s="5"/>
      <c r="F25" s="5"/>
      <c r="G25" s="5"/>
      <c r="H25" s="5"/>
      <c r="I25" s="5"/>
      <c r="J25" s="10"/>
    </row>
    <row r="26" spans="1:10" ht="14.25">
      <c r="A26" s="77" t="s">
        <v>60</v>
      </c>
      <c r="B26" s="170">
        <v>62</v>
      </c>
      <c r="C26" s="5">
        <f aca="true" t="shared" si="0" ref="C26:G27">SUM(C17+C20+C23)</f>
        <v>33727</v>
      </c>
      <c r="D26" s="5">
        <f t="shared" si="0"/>
        <v>24836</v>
      </c>
      <c r="E26" s="5">
        <f t="shared" si="0"/>
        <v>13260</v>
      </c>
      <c r="F26" s="5">
        <f t="shared" si="0"/>
        <v>37060</v>
      </c>
      <c r="G26" s="5">
        <f t="shared" si="0"/>
        <v>18486</v>
      </c>
      <c r="H26" s="5" t="s">
        <v>139</v>
      </c>
      <c r="I26" s="5">
        <f>SUM(I17+I20+I23)</f>
        <v>7082</v>
      </c>
      <c r="J26" s="10">
        <f>SUM(J17+J20+J23)</f>
        <v>16542</v>
      </c>
    </row>
    <row r="27" spans="1:11" ht="14.25">
      <c r="A27" s="77" t="s">
        <v>130</v>
      </c>
      <c r="B27" s="170">
        <v>63</v>
      </c>
      <c r="C27" s="5">
        <f t="shared" si="0"/>
        <v>24077</v>
      </c>
      <c r="D27" s="5">
        <f t="shared" si="0"/>
        <v>12934</v>
      </c>
      <c r="E27" s="5">
        <f t="shared" si="0"/>
        <v>10884</v>
      </c>
      <c r="F27" s="5">
        <f t="shared" si="0"/>
        <v>19846</v>
      </c>
      <c r="G27" s="5">
        <f t="shared" si="0"/>
        <v>12456</v>
      </c>
      <c r="H27" s="5">
        <f>SUM(H18+H21+H24)</f>
        <v>11254</v>
      </c>
      <c r="I27" s="5">
        <f>SUM(I18+I21+I24)</f>
        <v>2825</v>
      </c>
      <c r="J27" s="10">
        <f>SUM(J18+J21+J24)</f>
        <v>14422</v>
      </c>
      <c r="K27" s="106">
        <f>SUM(C27:J27)</f>
        <v>108698</v>
      </c>
    </row>
    <row r="28" spans="1:10" ht="14.25">
      <c r="A28" s="109" t="s">
        <v>65</v>
      </c>
      <c r="B28" s="170"/>
      <c r="C28" s="30"/>
      <c r="D28" s="5"/>
      <c r="E28" s="5"/>
      <c r="F28" s="5"/>
      <c r="G28" s="5"/>
      <c r="H28" s="5"/>
      <c r="I28" s="5"/>
      <c r="J28" s="10"/>
    </row>
    <row r="29" spans="1:10" ht="14.25">
      <c r="A29" s="77" t="s">
        <v>60</v>
      </c>
      <c r="B29" s="170">
        <v>64</v>
      </c>
      <c r="C29" s="30">
        <v>2103</v>
      </c>
      <c r="D29" s="5">
        <v>0</v>
      </c>
      <c r="E29" s="5">
        <v>85</v>
      </c>
      <c r="F29" s="5">
        <v>19112</v>
      </c>
      <c r="G29" s="5">
        <v>733</v>
      </c>
      <c r="H29" s="5">
        <v>0</v>
      </c>
      <c r="I29" s="5" t="s">
        <v>139</v>
      </c>
      <c r="J29" s="10">
        <v>757</v>
      </c>
    </row>
    <row r="30" spans="1:10" ht="14.25">
      <c r="A30" s="77" t="s">
        <v>130</v>
      </c>
      <c r="B30" s="170">
        <v>65</v>
      </c>
      <c r="C30" s="30" t="s">
        <v>139</v>
      </c>
      <c r="D30" s="5">
        <v>0</v>
      </c>
      <c r="E30" s="5">
        <v>22</v>
      </c>
      <c r="F30" s="5">
        <v>6453</v>
      </c>
      <c r="G30" s="5">
        <v>206</v>
      </c>
      <c r="H30" s="5">
        <v>0</v>
      </c>
      <c r="I30" s="5" t="s">
        <v>139</v>
      </c>
      <c r="J30" s="10">
        <v>654</v>
      </c>
    </row>
    <row r="31" spans="1:10" ht="14.25">
      <c r="A31" s="77"/>
      <c r="B31" s="170"/>
      <c r="C31" s="30"/>
      <c r="D31" s="5"/>
      <c r="E31" s="5"/>
      <c r="F31" s="5"/>
      <c r="G31" s="5"/>
      <c r="H31" s="5"/>
      <c r="I31" s="5"/>
      <c r="J31" s="10"/>
    </row>
    <row r="32" spans="1:10" ht="12.75" customHeight="1">
      <c r="A32" s="79" t="s">
        <v>124</v>
      </c>
      <c r="B32" s="170" t="s">
        <v>70</v>
      </c>
      <c r="C32" s="30"/>
      <c r="D32" s="5">
        <v>125</v>
      </c>
      <c r="E32" s="5">
        <v>1329</v>
      </c>
      <c r="F32" s="5"/>
      <c r="G32" s="5">
        <v>82</v>
      </c>
      <c r="H32" s="5"/>
      <c r="I32" s="5">
        <v>354</v>
      </c>
      <c r="J32" s="10">
        <v>2524</v>
      </c>
    </row>
    <row r="33" spans="1:10" ht="12.75" customHeight="1">
      <c r="A33" s="77"/>
      <c r="B33" s="170"/>
      <c r="C33" s="30"/>
      <c r="D33" s="5"/>
      <c r="E33" s="5"/>
      <c r="F33" s="5"/>
      <c r="G33" s="5"/>
      <c r="H33" s="5"/>
      <c r="I33" s="5"/>
      <c r="J33" s="10"/>
    </row>
    <row r="34" spans="1:10" ht="15">
      <c r="A34" s="75" t="s">
        <v>66</v>
      </c>
      <c r="B34" s="170"/>
      <c r="C34" s="30"/>
      <c r="D34" s="5"/>
      <c r="E34" s="5"/>
      <c r="F34" s="5"/>
      <c r="G34" s="5"/>
      <c r="H34" s="5"/>
      <c r="I34" s="5"/>
      <c r="J34" s="10"/>
    </row>
    <row r="35" spans="1:17" s="23" customFormat="1" ht="12" customHeight="1">
      <c r="A35" s="75"/>
      <c r="B35" s="170"/>
      <c r="C35" s="30"/>
      <c r="D35" s="5"/>
      <c r="E35" s="5"/>
      <c r="F35" s="5"/>
      <c r="G35" s="5"/>
      <c r="H35" s="5"/>
      <c r="I35" s="5"/>
      <c r="J35" s="10"/>
      <c r="K35" s="104"/>
      <c r="L35" s="104"/>
      <c r="M35" s="104"/>
      <c r="N35" s="104"/>
      <c r="O35" s="104"/>
      <c r="P35" s="104"/>
      <c r="Q35" s="104"/>
    </row>
    <row r="36" spans="1:17" s="23" customFormat="1" ht="14.25">
      <c r="A36" s="77" t="s">
        <v>60</v>
      </c>
      <c r="B36" s="170">
        <v>66</v>
      </c>
      <c r="C36" s="111">
        <f aca="true" t="shared" si="1" ref="C36:G37">C26+C11+C6</f>
        <v>38400</v>
      </c>
      <c r="D36" s="50">
        <f t="shared" si="1"/>
        <v>28669</v>
      </c>
      <c r="E36" s="50">
        <f t="shared" si="1"/>
        <v>15041</v>
      </c>
      <c r="F36" s="50">
        <f t="shared" si="1"/>
        <v>39565</v>
      </c>
      <c r="G36" s="50">
        <f t="shared" si="1"/>
        <v>20045</v>
      </c>
      <c r="H36" s="50" t="s">
        <v>139</v>
      </c>
      <c r="I36" s="50">
        <f>I26+I11+I6</f>
        <v>7664</v>
      </c>
      <c r="J36" s="59">
        <f>J26+J11+J6</f>
        <v>19398</v>
      </c>
      <c r="K36" s="104"/>
      <c r="L36" s="104"/>
      <c r="M36" s="104"/>
      <c r="N36" s="104"/>
      <c r="O36" s="104"/>
      <c r="P36" s="104"/>
      <c r="Q36" s="104"/>
    </row>
    <row r="37" spans="1:17" s="23" customFormat="1" ht="14.25">
      <c r="A37" s="76" t="s">
        <v>67</v>
      </c>
      <c r="B37" s="170">
        <v>67</v>
      </c>
      <c r="C37" s="111">
        <f t="shared" si="1"/>
        <v>27070</v>
      </c>
      <c r="D37" s="50">
        <f t="shared" si="1"/>
        <v>14286</v>
      </c>
      <c r="E37" s="50">
        <f t="shared" si="1"/>
        <v>12388</v>
      </c>
      <c r="F37" s="50">
        <f t="shared" si="1"/>
        <v>22170</v>
      </c>
      <c r="G37" s="50">
        <f t="shared" si="1"/>
        <v>13750</v>
      </c>
      <c r="H37" s="50">
        <f>H27+H12+H7</f>
        <v>12787</v>
      </c>
      <c r="I37" s="50">
        <f>I27+I12+I7</f>
        <v>3352</v>
      </c>
      <c r="J37" s="59">
        <f>J27+J12+J7</f>
        <v>16845</v>
      </c>
      <c r="K37" s="106">
        <f>SUM(C37:J37)</f>
        <v>122648</v>
      </c>
      <c r="L37" s="104"/>
      <c r="M37" s="104"/>
      <c r="N37" s="104"/>
      <c r="O37" s="104"/>
      <c r="P37" s="104"/>
      <c r="Q37" s="104"/>
    </row>
    <row r="38" spans="1:10" s="69" customFormat="1" ht="14.25">
      <c r="A38" s="81"/>
      <c r="B38" s="180"/>
      <c r="C38" s="60"/>
      <c r="D38" s="52"/>
      <c r="E38" s="52"/>
      <c r="F38" s="52"/>
      <c r="G38" s="52"/>
      <c r="H38" s="101"/>
      <c r="I38" s="52"/>
      <c r="J38" s="110"/>
    </row>
    <row r="39" spans="2:10" s="69" customFormat="1" ht="14.25">
      <c r="B39" s="178"/>
      <c r="C39" s="107"/>
      <c r="D39" s="107"/>
      <c r="E39" s="107"/>
      <c r="F39" s="50"/>
      <c r="G39" s="108"/>
      <c r="H39" s="107"/>
      <c r="I39" s="108"/>
      <c r="J39" s="108"/>
    </row>
    <row r="40" spans="2:10" s="69" customFormat="1" ht="14.25">
      <c r="B40" s="178"/>
      <c r="C40" s="108"/>
      <c r="D40" s="108"/>
      <c r="E40" s="108"/>
      <c r="F40" s="108"/>
      <c r="G40" s="108"/>
      <c r="H40" s="107"/>
      <c r="I40" s="108"/>
      <c r="J40" s="108"/>
    </row>
    <row r="41" spans="2:10" s="69" customFormat="1" ht="14.25">
      <c r="B41" s="178"/>
      <c r="C41" s="108"/>
      <c r="D41" s="108"/>
      <c r="E41" s="108"/>
      <c r="F41" s="108"/>
      <c r="G41" s="108"/>
      <c r="H41" s="108"/>
      <c r="I41" s="108"/>
      <c r="J41" s="108"/>
    </row>
    <row r="42" spans="2:10" s="69" customFormat="1" ht="14.25">
      <c r="B42" s="178"/>
      <c r="C42" s="108"/>
      <c r="D42" s="108"/>
      <c r="E42" s="108"/>
      <c r="F42" s="108"/>
      <c r="G42" s="108"/>
      <c r="H42" s="108"/>
      <c r="I42" s="108"/>
      <c r="J42" s="108"/>
    </row>
    <row r="43" spans="2:10" s="69" customFormat="1" ht="14.25">
      <c r="B43" s="178"/>
      <c r="C43" s="108"/>
      <c r="D43" s="108"/>
      <c r="E43" s="108"/>
      <c r="F43" s="108"/>
      <c r="G43" s="108"/>
      <c r="H43" s="108"/>
      <c r="I43" s="108"/>
      <c r="J43" s="108"/>
    </row>
    <row r="44" spans="2:10" s="69" customFormat="1" ht="14.25">
      <c r="B44" s="178"/>
      <c r="C44" s="108"/>
      <c r="D44" s="108"/>
      <c r="E44" s="108"/>
      <c r="F44" s="108"/>
      <c r="G44" s="108"/>
      <c r="H44" s="108"/>
      <c r="I44" s="108"/>
      <c r="J44" s="108"/>
    </row>
    <row r="45" spans="2:10" s="69" customFormat="1" ht="14.25">
      <c r="B45" s="178"/>
      <c r="C45" s="108"/>
      <c r="D45" s="108"/>
      <c r="E45" s="108"/>
      <c r="F45" s="108"/>
      <c r="G45" s="108"/>
      <c r="H45" s="108"/>
      <c r="I45" s="108"/>
      <c r="J45" s="108"/>
    </row>
    <row r="46" spans="2:10" s="69" customFormat="1" ht="14.25">
      <c r="B46" s="178"/>
      <c r="C46" s="108"/>
      <c r="D46" s="108"/>
      <c r="E46" s="108"/>
      <c r="F46" s="108"/>
      <c r="G46" s="108"/>
      <c r="H46" s="108"/>
      <c r="I46" s="108"/>
      <c r="J46" s="108"/>
    </row>
    <row r="47" spans="2:10" s="69" customFormat="1" ht="14.25">
      <c r="B47" s="178"/>
      <c r="C47" s="108"/>
      <c r="D47" s="108"/>
      <c r="E47" s="108"/>
      <c r="F47" s="108"/>
      <c r="G47" s="108"/>
      <c r="H47" s="108"/>
      <c r="I47" s="108"/>
      <c r="J47" s="108"/>
    </row>
    <row r="48" spans="3:10" ht="14.25">
      <c r="C48" s="108"/>
      <c r="D48" s="108"/>
      <c r="E48" s="108"/>
      <c r="F48" s="108"/>
      <c r="G48" s="108"/>
      <c r="H48" s="108"/>
      <c r="I48" s="108"/>
      <c r="J48" s="108"/>
    </row>
    <row r="49" spans="3:10" ht="14.25">
      <c r="C49" s="108"/>
      <c r="D49" s="108"/>
      <c r="E49" s="108"/>
      <c r="F49" s="108"/>
      <c r="G49" s="108"/>
      <c r="H49" s="108"/>
      <c r="I49" s="108"/>
      <c r="J49" s="108"/>
    </row>
    <row r="50" spans="3:10" ht="14.25">
      <c r="C50" s="108"/>
      <c r="D50" s="108"/>
      <c r="E50" s="108"/>
      <c r="F50" s="108"/>
      <c r="G50" s="108"/>
      <c r="H50" s="108"/>
      <c r="I50" s="108"/>
      <c r="J50" s="108"/>
    </row>
    <row r="51" spans="3:10" ht="14.25">
      <c r="C51" s="108"/>
      <c r="D51" s="108"/>
      <c r="E51" s="108"/>
      <c r="F51" s="108"/>
      <c r="G51" s="108"/>
      <c r="H51" s="108"/>
      <c r="I51" s="108"/>
      <c r="J51" s="108"/>
    </row>
    <row r="52" spans="3:10" ht="14.25">
      <c r="C52" s="108"/>
      <c r="D52" s="108"/>
      <c r="E52" s="108"/>
      <c r="F52" s="108"/>
      <c r="G52" s="108"/>
      <c r="H52" s="108"/>
      <c r="I52" s="108"/>
      <c r="J52" s="108"/>
    </row>
    <row r="53" spans="3:10" ht="14.25">
      <c r="C53" s="108"/>
      <c r="D53" s="108"/>
      <c r="E53" s="108"/>
      <c r="F53" s="108"/>
      <c r="G53" s="108"/>
      <c r="H53" s="108"/>
      <c r="I53" s="108"/>
      <c r="J53" s="108"/>
    </row>
    <row r="54" spans="3:10" ht="14.25">
      <c r="C54" s="108"/>
      <c r="D54" s="108"/>
      <c r="E54" s="108"/>
      <c r="F54" s="108"/>
      <c r="G54" s="108"/>
      <c r="H54" s="108"/>
      <c r="I54" s="108"/>
      <c r="J54" s="108"/>
    </row>
    <row r="55" spans="3:10" ht="14.25">
      <c r="C55" s="108"/>
      <c r="D55" s="108"/>
      <c r="E55" s="108"/>
      <c r="F55" s="108"/>
      <c r="G55" s="108"/>
      <c r="H55" s="108"/>
      <c r="I55" s="108"/>
      <c r="J55" s="108"/>
    </row>
    <row r="56" spans="3:10" ht="14.25">
      <c r="C56" s="108"/>
      <c r="D56" s="108"/>
      <c r="E56" s="108"/>
      <c r="F56" s="108"/>
      <c r="G56" s="108"/>
      <c r="H56" s="108"/>
      <c r="I56" s="108"/>
      <c r="J56" s="108"/>
    </row>
    <row r="57" spans="3:10" ht="14.25">
      <c r="C57" s="108"/>
      <c r="D57" s="108"/>
      <c r="E57" s="108"/>
      <c r="F57" s="108"/>
      <c r="G57" s="108"/>
      <c r="H57" s="108"/>
      <c r="I57" s="108"/>
      <c r="J57" s="108"/>
    </row>
    <row r="58" spans="3:10" ht="14.25">
      <c r="C58" s="108"/>
      <c r="D58" s="108"/>
      <c r="E58" s="108"/>
      <c r="F58" s="108"/>
      <c r="G58" s="108"/>
      <c r="H58" s="108"/>
      <c r="I58" s="108"/>
      <c r="J58" s="108"/>
    </row>
    <row r="59" spans="3:10" ht="14.25">
      <c r="C59" s="108"/>
      <c r="D59" s="108"/>
      <c r="E59" s="108"/>
      <c r="F59" s="108"/>
      <c r="G59" s="108"/>
      <c r="H59" s="108"/>
      <c r="I59" s="108"/>
      <c r="J59" s="108"/>
    </row>
    <row r="60" spans="3:10" ht="14.25">
      <c r="C60" s="108"/>
      <c r="D60" s="108"/>
      <c r="E60" s="108"/>
      <c r="F60" s="108"/>
      <c r="G60" s="108"/>
      <c r="H60" s="108"/>
      <c r="I60" s="108"/>
      <c r="J60" s="108"/>
    </row>
    <row r="61" spans="3:10" ht="14.25">
      <c r="C61" s="108"/>
      <c r="D61" s="108"/>
      <c r="E61" s="108"/>
      <c r="F61" s="108"/>
      <c r="G61" s="108"/>
      <c r="H61" s="108"/>
      <c r="I61" s="108"/>
      <c r="J61" s="108"/>
    </row>
    <row r="62" spans="3:10" ht="14.25">
      <c r="C62" s="108"/>
      <c r="D62" s="108"/>
      <c r="E62" s="108"/>
      <c r="F62" s="108"/>
      <c r="G62" s="108"/>
      <c r="H62" s="108"/>
      <c r="I62" s="108"/>
      <c r="J62" s="108"/>
    </row>
    <row r="63" spans="3:10" ht="14.25">
      <c r="C63" s="108"/>
      <c r="D63" s="108"/>
      <c r="E63" s="108"/>
      <c r="F63" s="108"/>
      <c r="G63" s="108"/>
      <c r="H63" s="108"/>
      <c r="I63" s="108"/>
      <c r="J63" s="108"/>
    </row>
    <row r="64" spans="3:10" ht="14.25">
      <c r="C64" s="108"/>
      <c r="D64" s="108"/>
      <c r="E64" s="108"/>
      <c r="F64" s="108"/>
      <c r="G64" s="108"/>
      <c r="H64" s="108"/>
      <c r="I64" s="108"/>
      <c r="J64" s="108"/>
    </row>
    <row r="65" spans="3:10" ht="14.25">
      <c r="C65" s="108"/>
      <c r="D65" s="108"/>
      <c r="E65" s="108"/>
      <c r="F65" s="108"/>
      <c r="G65" s="108"/>
      <c r="H65" s="108"/>
      <c r="I65" s="108"/>
      <c r="J65" s="108"/>
    </row>
    <row r="66" spans="3:10" ht="14.25">
      <c r="C66" s="108"/>
      <c r="D66" s="108"/>
      <c r="E66" s="108"/>
      <c r="F66" s="108"/>
      <c r="G66" s="108"/>
      <c r="H66" s="108"/>
      <c r="I66" s="108"/>
      <c r="J66" s="108"/>
    </row>
    <row r="67" spans="3:10" ht="14.25">
      <c r="C67" s="108"/>
      <c r="D67" s="108"/>
      <c r="E67" s="108"/>
      <c r="F67" s="108"/>
      <c r="G67" s="108"/>
      <c r="H67" s="108"/>
      <c r="I67" s="108"/>
      <c r="J67" s="108"/>
    </row>
    <row r="68" spans="3:10" ht="14.25">
      <c r="C68" s="108"/>
      <c r="D68" s="108"/>
      <c r="E68" s="108"/>
      <c r="F68" s="108"/>
      <c r="G68" s="108"/>
      <c r="H68" s="108"/>
      <c r="I68" s="108"/>
      <c r="J68" s="108"/>
    </row>
    <row r="69" spans="3:10" ht="14.25">
      <c r="C69" s="108"/>
      <c r="D69" s="108"/>
      <c r="E69" s="108"/>
      <c r="F69" s="108"/>
      <c r="G69" s="108"/>
      <c r="H69" s="108"/>
      <c r="I69" s="108"/>
      <c r="J69" s="108"/>
    </row>
    <row r="70" spans="3:10" ht="14.25">
      <c r="C70" s="108"/>
      <c r="D70" s="108"/>
      <c r="E70" s="108"/>
      <c r="F70" s="108"/>
      <c r="G70" s="108"/>
      <c r="H70" s="108"/>
      <c r="I70" s="108"/>
      <c r="J70" s="108"/>
    </row>
    <row r="71" spans="3:10" ht="14.25">
      <c r="C71" s="108"/>
      <c r="D71" s="108"/>
      <c r="E71" s="108"/>
      <c r="F71" s="108"/>
      <c r="G71" s="108"/>
      <c r="H71" s="108"/>
      <c r="I71" s="108"/>
      <c r="J71" s="108"/>
    </row>
    <row r="72" spans="3:10" ht="14.25">
      <c r="C72" s="108"/>
      <c r="D72" s="108"/>
      <c r="E72" s="108"/>
      <c r="F72" s="108"/>
      <c r="G72" s="108"/>
      <c r="H72" s="108"/>
      <c r="I72" s="108"/>
      <c r="J72" s="108"/>
    </row>
    <row r="73" spans="3:10" ht="14.25">
      <c r="C73" s="108"/>
      <c r="D73" s="108"/>
      <c r="E73" s="108"/>
      <c r="F73" s="108"/>
      <c r="G73" s="108"/>
      <c r="H73" s="108"/>
      <c r="I73" s="108"/>
      <c r="J73" s="108"/>
    </row>
    <row r="74" spans="3:10" ht="14.25">
      <c r="C74" s="108"/>
      <c r="D74" s="108"/>
      <c r="E74" s="108"/>
      <c r="F74" s="108"/>
      <c r="G74" s="108"/>
      <c r="H74" s="108"/>
      <c r="I74" s="108"/>
      <c r="J74" s="108"/>
    </row>
    <row r="75" spans="3:10" ht="14.25">
      <c r="C75" s="108"/>
      <c r="D75" s="108"/>
      <c r="E75" s="108"/>
      <c r="F75" s="108"/>
      <c r="G75" s="108"/>
      <c r="H75" s="108"/>
      <c r="I75" s="108"/>
      <c r="J75" s="108"/>
    </row>
    <row r="76" spans="3:10" ht="14.25">
      <c r="C76" s="108"/>
      <c r="D76" s="108"/>
      <c r="E76" s="108"/>
      <c r="F76" s="108"/>
      <c r="G76" s="108"/>
      <c r="H76" s="108"/>
      <c r="I76" s="108"/>
      <c r="J76" s="108"/>
    </row>
    <row r="77" spans="3:10" ht="14.25">
      <c r="C77" s="108"/>
      <c r="D77" s="108"/>
      <c r="E77" s="108"/>
      <c r="F77" s="108"/>
      <c r="G77" s="108"/>
      <c r="H77" s="108"/>
      <c r="I77" s="108"/>
      <c r="J77" s="108"/>
    </row>
    <row r="78" spans="3:10" ht="14.25">
      <c r="C78" s="108"/>
      <c r="D78" s="108"/>
      <c r="E78" s="108"/>
      <c r="F78" s="108"/>
      <c r="G78" s="108"/>
      <c r="H78" s="108"/>
      <c r="I78" s="108"/>
      <c r="J78" s="108"/>
    </row>
    <row r="79" spans="3:10" ht="14.25">
      <c r="C79" s="108"/>
      <c r="D79" s="108"/>
      <c r="E79" s="108"/>
      <c r="F79" s="108"/>
      <c r="G79" s="108"/>
      <c r="H79" s="108"/>
      <c r="I79" s="108"/>
      <c r="J79" s="108"/>
    </row>
    <row r="80" spans="3:10" ht="14.25">
      <c r="C80" s="108"/>
      <c r="D80" s="108"/>
      <c r="E80" s="108"/>
      <c r="F80" s="108"/>
      <c r="G80" s="108"/>
      <c r="H80" s="108"/>
      <c r="I80" s="108"/>
      <c r="J80" s="108"/>
    </row>
    <row r="81" spans="3:10" ht="14.25">
      <c r="C81" s="108"/>
      <c r="D81" s="108"/>
      <c r="E81" s="108"/>
      <c r="F81" s="108"/>
      <c r="G81" s="108"/>
      <c r="H81" s="108"/>
      <c r="I81" s="108"/>
      <c r="J81" s="108"/>
    </row>
    <row r="82" spans="3:10" ht="14.25">
      <c r="C82" s="108"/>
      <c r="D82" s="108"/>
      <c r="E82" s="108"/>
      <c r="F82" s="108"/>
      <c r="G82" s="108"/>
      <c r="H82" s="108"/>
      <c r="I82" s="108"/>
      <c r="J82" s="108"/>
    </row>
    <row r="83" spans="3:10" ht="14.25">
      <c r="C83" s="108"/>
      <c r="D83" s="108"/>
      <c r="E83" s="108"/>
      <c r="F83" s="108"/>
      <c r="G83" s="108"/>
      <c r="H83" s="108"/>
      <c r="I83" s="108"/>
      <c r="J83" s="108"/>
    </row>
    <row r="84" spans="3:10" ht="14.25">
      <c r="C84" s="108"/>
      <c r="D84" s="108"/>
      <c r="E84" s="108"/>
      <c r="F84" s="108"/>
      <c r="G84" s="108"/>
      <c r="H84" s="108"/>
      <c r="I84" s="108"/>
      <c r="J84" s="108"/>
    </row>
    <row r="85" spans="3:10" ht="14.25">
      <c r="C85" s="108"/>
      <c r="D85" s="108"/>
      <c r="E85" s="108"/>
      <c r="F85" s="108"/>
      <c r="G85" s="108"/>
      <c r="H85" s="108"/>
      <c r="I85" s="108"/>
      <c r="J85" s="108"/>
    </row>
    <row r="86" spans="3:10" ht="14.25">
      <c r="C86" s="108"/>
      <c r="D86" s="108"/>
      <c r="E86" s="108"/>
      <c r="F86" s="108"/>
      <c r="G86" s="108"/>
      <c r="H86" s="108"/>
      <c r="I86" s="108"/>
      <c r="J86" s="108"/>
    </row>
    <row r="87" spans="3:10" ht="14.25">
      <c r="C87" s="108"/>
      <c r="D87" s="108"/>
      <c r="E87" s="108"/>
      <c r="F87" s="108"/>
      <c r="G87" s="108"/>
      <c r="H87" s="108"/>
      <c r="I87" s="108"/>
      <c r="J87" s="108"/>
    </row>
    <row r="88" spans="3:10" ht="14.25">
      <c r="C88" s="108"/>
      <c r="D88" s="108"/>
      <c r="E88" s="108"/>
      <c r="F88" s="108"/>
      <c r="G88" s="108"/>
      <c r="H88" s="108"/>
      <c r="I88" s="108"/>
      <c r="J88" s="108"/>
    </row>
    <row r="89" spans="3:10" ht="14.25">
      <c r="C89" s="108"/>
      <c r="D89" s="108"/>
      <c r="E89" s="108"/>
      <c r="F89" s="108"/>
      <c r="G89" s="108"/>
      <c r="H89" s="108"/>
      <c r="I89" s="108"/>
      <c r="J89" s="108"/>
    </row>
    <row r="90" spans="3:10" ht="14.25">
      <c r="C90" s="108"/>
      <c r="D90" s="108"/>
      <c r="E90" s="108"/>
      <c r="F90" s="108"/>
      <c r="G90" s="108"/>
      <c r="H90" s="108"/>
      <c r="I90" s="108"/>
      <c r="J90" s="108"/>
    </row>
    <row r="91" spans="3:10" ht="14.25">
      <c r="C91" s="108"/>
      <c r="D91" s="108"/>
      <c r="E91" s="108"/>
      <c r="F91" s="108"/>
      <c r="G91" s="108"/>
      <c r="H91" s="108"/>
      <c r="I91" s="108"/>
      <c r="J91" s="108"/>
    </row>
    <row r="92" spans="3:10" ht="14.25">
      <c r="C92" s="108"/>
      <c r="D92" s="108"/>
      <c r="E92" s="108"/>
      <c r="F92" s="108"/>
      <c r="G92" s="108"/>
      <c r="H92" s="108"/>
      <c r="I92" s="108"/>
      <c r="J92" s="108"/>
    </row>
    <row r="93" spans="3:10" ht="14.25">
      <c r="C93" s="108"/>
      <c r="D93" s="108"/>
      <c r="E93" s="108"/>
      <c r="F93" s="108"/>
      <c r="G93" s="108"/>
      <c r="H93" s="108"/>
      <c r="I93" s="108"/>
      <c r="J93" s="108"/>
    </row>
    <row r="94" spans="3:10" ht="14.25">
      <c r="C94" s="108"/>
      <c r="D94" s="108"/>
      <c r="E94" s="108"/>
      <c r="F94" s="108"/>
      <c r="G94" s="108"/>
      <c r="H94" s="108"/>
      <c r="I94" s="108"/>
      <c r="J94" s="108"/>
    </row>
    <row r="95" spans="3:10" ht="14.25">
      <c r="C95" s="108"/>
      <c r="D95" s="108"/>
      <c r="E95" s="108"/>
      <c r="F95" s="108"/>
      <c r="G95" s="108"/>
      <c r="H95" s="108"/>
      <c r="I95" s="108"/>
      <c r="J95" s="108"/>
    </row>
    <row r="96" spans="3:10" ht="14.25">
      <c r="C96" s="108"/>
      <c r="D96" s="108"/>
      <c r="E96" s="108"/>
      <c r="F96" s="108"/>
      <c r="G96" s="108"/>
      <c r="H96" s="108"/>
      <c r="I96" s="108"/>
      <c r="J96" s="108"/>
    </row>
    <row r="97" spans="3:10" ht="14.25">
      <c r="C97" s="108"/>
      <c r="D97" s="108"/>
      <c r="E97" s="108"/>
      <c r="F97" s="108"/>
      <c r="G97" s="108"/>
      <c r="H97" s="108"/>
      <c r="I97" s="108"/>
      <c r="J97" s="108"/>
    </row>
    <row r="98" spans="3:10" ht="14.25">
      <c r="C98" s="108"/>
      <c r="D98" s="108"/>
      <c r="E98" s="108"/>
      <c r="F98" s="108"/>
      <c r="G98" s="108"/>
      <c r="H98" s="108"/>
      <c r="I98" s="108"/>
      <c r="J98" s="108"/>
    </row>
    <row r="99" spans="3:10" ht="14.25">
      <c r="C99" s="108"/>
      <c r="D99" s="108"/>
      <c r="E99" s="108"/>
      <c r="F99" s="108"/>
      <c r="G99" s="108"/>
      <c r="H99" s="108"/>
      <c r="I99" s="108"/>
      <c r="J99" s="108"/>
    </row>
    <row r="100" spans="3:10" ht="14.25">
      <c r="C100" s="108"/>
      <c r="D100" s="108"/>
      <c r="E100" s="108"/>
      <c r="F100" s="108"/>
      <c r="G100" s="108"/>
      <c r="H100" s="108"/>
      <c r="I100" s="108"/>
      <c r="J100" s="108"/>
    </row>
    <row r="101" spans="3:10" ht="14.25">
      <c r="C101" s="108"/>
      <c r="D101" s="108"/>
      <c r="E101" s="108"/>
      <c r="F101" s="108"/>
      <c r="G101" s="108"/>
      <c r="H101" s="108"/>
      <c r="I101" s="108"/>
      <c r="J101" s="108"/>
    </row>
    <row r="102" spans="3:10" ht="14.25">
      <c r="C102" s="108"/>
      <c r="D102" s="108"/>
      <c r="E102" s="108"/>
      <c r="F102" s="108"/>
      <c r="G102" s="108"/>
      <c r="H102" s="108"/>
      <c r="I102" s="108"/>
      <c r="J102" s="108"/>
    </row>
    <row r="103" spans="3:10" ht="14.25">
      <c r="C103" s="108"/>
      <c r="D103" s="108"/>
      <c r="E103" s="108"/>
      <c r="F103" s="108"/>
      <c r="G103" s="108"/>
      <c r="H103" s="108"/>
      <c r="I103" s="108"/>
      <c r="J103" s="108"/>
    </row>
    <row r="104" spans="3:10" ht="14.25">
      <c r="C104" s="108"/>
      <c r="D104" s="108"/>
      <c r="E104" s="108"/>
      <c r="F104" s="108"/>
      <c r="G104" s="108"/>
      <c r="H104" s="108"/>
      <c r="I104" s="108"/>
      <c r="J104" s="108"/>
    </row>
    <row r="105" spans="3:10" ht="14.25">
      <c r="C105" s="108"/>
      <c r="D105" s="108"/>
      <c r="E105" s="108"/>
      <c r="F105" s="108"/>
      <c r="G105" s="108"/>
      <c r="H105" s="108"/>
      <c r="I105" s="108"/>
      <c r="J105" s="108"/>
    </row>
  </sheetData>
  <printOptions/>
  <pageMargins left="0.7874015748031497" right="0.3937007874015748" top="0.9055118110236221" bottom="0.3937007874015748" header="0" footer="0"/>
  <pageSetup fitToHeight="1" fitToWidth="1" horizontalDpi="600" verticalDpi="600" orientation="landscape" paperSize="9" scale="91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User</cp:lastModifiedBy>
  <cp:lastPrinted>2003-01-16T22:03:21Z</cp:lastPrinted>
  <dcterms:created xsi:type="dcterms:W3CDTF">1998-05-20T03:30:42Z</dcterms:created>
  <dcterms:modified xsi:type="dcterms:W3CDTF">2003-01-30T20:32:02Z</dcterms:modified>
  <cp:category/>
  <cp:version/>
  <cp:contentType/>
  <cp:contentStatus/>
</cp:coreProperties>
</file>